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bchristiansen/Documents/Code/Learning/WeberState/CS 6600 (Machine Learning)/Assignments/"/>
    </mc:Choice>
  </mc:AlternateContent>
  <xr:revisionPtr revIDLastSave="0" documentId="13_ncr:1_{4489B81F-B012-984E-838A-B1244676D1AA}" xr6:coauthVersionLast="47" xr6:coauthVersionMax="47" xr10:uidLastSave="{00000000-0000-0000-0000-000000000000}"/>
  <bookViews>
    <workbookView xWindow="0" yWindow="760" windowWidth="34560" windowHeight="21580" xr2:uid="{9906C9CD-CD43-1144-B0C7-7C8AF2F1E280}"/>
  </bookViews>
  <sheets>
    <sheet name="Sheet1 (2)" sheetId="2" r:id="rId1"/>
    <sheet name="Sheet1" sheetId="1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45" i="2" l="1"/>
  <c r="L44" i="2"/>
  <c r="L43" i="2"/>
  <c r="K45" i="2"/>
  <c r="K44" i="2"/>
  <c r="K43" i="2"/>
  <c r="T82" i="2"/>
  <c r="T79" i="2"/>
  <c r="T76" i="2"/>
  <c r="T71" i="2"/>
  <c r="T68" i="2"/>
  <c r="T65" i="2"/>
  <c r="L39" i="2"/>
  <c r="L38" i="2"/>
  <c r="L34" i="2"/>
  <c r="L33" i="2"/>
  <c r="L32" i="2"/>
  <c r="L31" i="2"/>
  <c r="T60" i="2"/>
  <c r="T57" i="2"/>
  <c r="T54" i="2"/>
  <c r="T51" i="2"/>
  <c r="T48" i="2"/>
  <c r="T45" i="2"/>
  <c r="T40" i="2"/>
  <c r="T37" i="2"/>
  <c r="T34" i="2"/>
  <c r="T31" i="2"/>
  <c r="T26" i="2"/>
  <c r="T23" i="2"/>
  <c r="T18" i="2"/>
  <c r="T15" i="2"/>
  <c r="K39" i="2"/>
  <c r="K38" i="2"/>
  <c r="K34" i="2"/>
  <c r="K33" i="2"/>
  <c r="K32" i="2"/>
  <c r="K31" i="2"/>
  <c r="M20" i="2"/>
  <c r="M19" i="2"/>
  <c r="M17" i="2"/>
  <c r="M16" i="2"/>
  <c r="T137" i="1"/>
  <c r="S137" i="1"/>
  <c r="S136" i="1"/>
  <c r="T136" i="1" s="1"/>
  <c r="R137" i="1"/>
  <c r="R136" i="1"/>
  <c r="U133" i="1"/>
  <c r="T133" i="1"/>
  <c r="R124" i="1"/>
  <c r="R133" i="1"/>
  <c r="AG105" i="1"/>
  <c r="M19" i="1"/>
  <c r="BM64" i="1" s="1"/>
  <c r="BK69" i="1" s="1"/>
  <c r="M17" i="1"/>
  <c r="AW64" i="1" s="1"/>
  <c r="AU69" i="1" s="1"/>
  <c r="T10" i="1"/>
  <c r="M18" i="1"/>
  <c r="BE64" i="1" s="1"/>
  <c r="BC69" i="1" s="1"/>
  <c r="M16" i="1"/>
  <c r="K33" i="1"/>
  <c r="K32" i="1"/>
  <c r="K31" i="1"/>
  <c r="K30" i="1"/>
  <c r="K38" i="1"/>
  <c r="K37" i="1"/>
  <c r="BH74" i="1"/>
  <c r="AZ74" i="1"/>
  <c r="BJ74" i="1"/>
  <c r="BB74" i="1"/>
  <c r="AR74" i="1"/>
  <c r="AT74" i="1"/>
  <c r="AH74" i="1"/>
  <c r="AJ74" i="1"/>
  <c r="AD87" i="1"/>
  <c r="U88" i="1"/>
  <c r="AC87" i="1"/>
  <c r="S88" i="1"/>
  <c r="O19" i="2" l="1"/>
  <c r="P19" i="2" s="1"/>
  <c r="O16" i="2"/>
  <c r="P16" i="2" s="1"/>
  <c r="O16" i="1"/>
  <c r="P16" i="1" s="1"/>
  <c r="AM64" i="1"/>
  <c r="AK69" i="1" s="1"/>
  <c r="O18" i="1"/>
  <c r="P18" i="1" s="1"/>
  <c r="K24" i="1" s="1"/>
  <c r="M24" i="1" s="1"/>
  <c r="AD73" i="1" s="1"/>
  <c r="K25" i="2" l="1"/>
  <c r="M25" i="2" s="1"/>
  <c r="K24" i="2"/>
  <c r="M24" i="2" s="1"/>
  <c r="O24" i="2"/>
  <c r="P24" i="2" s="1"/>
  <c r="K23" i="1"/>
  <c r="L27" i="2" l="1"/>
  <c r="S5" i="2" s="1"/>
  <c r="T10" i="2" s="1"/>
  <c r="M23" i="1"/>
  <c r="O23" i="1" l="1"/>
  <c r="P23" i="1" s="1"/>
  <c r="W73" i="1"/>
  <c r="X76" i="1" s="1"/>
  <c r="T16" i="1" l="1"/>
  <c r="L26" i="1"/>
  <c r="S16" i="1"/>
  <c r="S17" i="1"/>
  <c r="T17" i="1"/>
  <c r="S11" i="1"/>
  <c r="U10" i="1"/>
  <c r="V47" i="1"/>
  <c r="W47" i="1" s="1"/>
  <c r="T60" i="1"/>
  <c r="U60" i="1"/>
  <c r="AI102" i="1" l="1"/>
  <c r="AH102" i="1"/>
  <c r="AJ102" i="1" s="1"/>
  <c r="AH105" i="1" s="1"/>
  <c r="AJ105" i="1" s="1"/>
  <c r="T124" i="1"/>
  <c r="S124" i="1"/>
  <c r="U124" i="1"/>
  <c r="S133" i="1" s="1"/>
  <c r="AI105" i="1"/>
  <c r="AS49" i="1"/>
  <c r="AI49" i="1"/>
  <c r="T76" i="1"/>
  <c r="BI49" i="1"/>
  <c r="BA49" i="1"/>
  <c r="AD47" i="1"/>
  <c r="V17" i="1"/>
  <c r="W60" i="1"/>
  <c r="AD60" i="1" l="1"/>
  <c r="V76" i="1"/>
  <c r="AD76" i="1"/>
  <c r="AE87" i="1" s="1"/>
  <c r="AE88" i="1" s="1"/>
  <c r="L38" i="1" s="1"/>
  <c r="Z76" i="1"/>
  <c r="V88" i="1" s="1"/>
  <c r="Z88" i="1" s="1"/>
  <c r="L37" i="1" s="1"/>
  <c r="AK49" i="1" l="1"/>
  <c r="AM49" i="1" s="1"/>
  <c r="AI69" i="1" s="1"/>
  <c r="AM69" i="1" s="1"/>
  <c r="AK74" i="1" s="1"/>
  <c r="AM74" i="1" s="1"/>
  <c r="L30" i="1" s="1"/>
  <c r="BK49" i="1"/>
  <c r="BM49" i="1" s="1"/>
  <c r="BI69" i="1" s="1"/>
  <c r="BM69" i="1" s="1"/>
  <c r="BK74" i="1" s="1"/>
  <c r="BM74" i="1" s="1"/>
  <c r="L33" i="1" s="1"/>
  <c r="AU49" i="1"/>
  <c r="AW49" i="1" s="1"/>
  <c r="AS69" i="1" s="1"/>
  <c r="AW69" i="1" s="1"/>
  <c r="AU74" i="1" s="1"/>
  <c r="AW74" i="1" s="1"/>
  <c r="L31" i="1" s="1"/>
  <c r="BC49" i="1"/>
  <c r="BE49" i="1" s="1"/>
  <c r="BA69" i="1" s="1"/>
  <c r="BE69" i="1" s="1"/>
  <c r="BC74" i="1" s="1"/>
  <c r="BE74" i="1" s="1"/>
  <c r="L32" i="1" s="1"/>
</calcChain>
</file>

<file path=xl/sharedStrings.xml><?xml version="1.0" encoding="utf-8"?>
<sst xmlns="http://schemas.openxmlformats.org/spreadsheetml/2006/main" count="444" uniqueCount="176">
  <si>
    <t>Input</t>
  </si>
  <si>
    <t>Level 1 Weights</t>
  </si>
  <si>
    <t>Bias</t>
  </si>
  <si>
    <t>i1 = .8</t>
  </si>
  <si>
    <t>W5 = .48</t>
  </si>
  <si>
    <t>B1 = .23</t>
  </si>
  <si>
    <t>i2 = .3</t>
  </si>
  <si>
    <t>W6 = .34</t>
  </si>
  <si>
    <t>B2 = .41</t>
  </si>
  <si>
    <t>B3 = .5</t>
  </si>
  <si>
    <t>W1.1 = .2</t>
  </si>
  <si>
    <t>W2.1 = .35</t>
  </si>
  <si>
    <t>W1.2 = .15</t>
  </si>
  <si>
    <t>W2.2 = .6</t>
  </si>
  <si>
    <t>`+b</t>
  </si>
  <si>
    <t>From inputs to hidden layer 1</t>
  </si>
  <si>
    <t>From hidden layer 1 to output 1</t>
  </si>
  <si>
    <t>Then sigmoid</t>
  </si>
  <si>
    <t>Forward Pass</t>
  </si>
  <si>
    <t>o1 output value is:</t>
  </si>
  <si>
    <t>Backpropagation</t>
  </si>
  <si>
    <t>Target Value</t>
  </si>
  <si>
    <t>Learning Rate</t>
  </si>
  <si>
    <t>dError</t>
  </si>
  <si>
    <t>=</t>
  </si>
  <si>
    <t>dOutput</t>
  </si>
  <si>
    <t>dOutput1</t>
  </si>
  <si>
    <t xml:space="preserve">(Target - </t>
  </si>
  <si>
    <t>output)</t>
  </si>
  <si>
    <t>(1 - output1)</t>
  </si>
  <si>
    <t>Output1 x</t>
  </si>
  <si>
    <t>Part 1) Partial derivative of the error function in terms of the output o1</t>
  </si>
  <si>
    <t>Part 2) Partial derivative of the output in terms of the output</t>
  </si>
  <si>
    <t>x</t>
  </si>
  <si>
    <t>Now we have all three components, we can multiply them together to get the error in terms of W5</t>
  </si>
  <si>
    <t>This is change that we need to apply to W5</t>
  </si>
  <si>
    <t>New w5 =</t>
  </si>
  <si>
    <t>dw5</t>
  </si>
  <si>
    <t>`)</t>
  </si>
  <si>
    <t>Need to update the biases</t>
  </si>
  <si>
    <t>https://www.youtube.com/watch?v=0e0z28wAWfg</t>
  </si>
  <si>
    <t>w5</t>
  </si>
  <si>
    <t>w6</t>
  </si>
  <si>
    <t>Part 3) Partial derivative of the output in terms of the weight5</t>
  </si>
  <si>
    <t>dW5</t>
  </si>
  <si>
    <t>dW6</t>
  </si>
  <si>
    <t>New w6 =</t>
  </si>
  <si>
    <t>Old weight</t>
  </si>
  <si>
    <t>Old Weight</t>
  </si>
  <si>
    <t>Error</t>
  </si>
  <si>
    <t>w1</t>
  </si>
  <si>
    <t>dH1</t>
  </si>
  <si>
    <t>dY1</t>
  </si>
  <si>
    <t>dOutputH1</t>
  </si>
  <si>
    <t>I x</t>
  </si>
  <si>
    <t>w</t>
  </si>
  <si>
    <t>So…</t>
  </si>
  <si>
    <t>dErrorTotal</t>
  </si>
  <si>
    <t>New w1 =</t>
  </si>
  <si>
    <t>w2</t>
  </si>
  <si>
    <r>
      <t xml:space="preserve">The weight of the term headed into the </t>
    </r>
    <r>
      <rPr>
        <b/>
        <u/>
        <sz val="12"/>
        <color theme="1"/>
        <rFont val="Calibri (Body)"/>
      </rPr>
      <t>output</t>
    </r>
    <r>
      <rPr>
        <sz val="12"/>
        <color theme="1"/>
        <rFont val="Calibri"/>
        <family val="2"/>
        <scheme val="minor"/>
      </rPr>
      <t xml:space="preserve"> from the hidden layer</t>
    </r>
  </si>
  <si>
    <t>w3</t>
  </si>
  <si>
    <t>w4</t>
  </si>
  <si>
    <t>w1: i1.h1</t>
  </si>
  <si>
    <t>w2: i2.h1</t>
  </si>
  <si>
    <t>w3: i1.h2</t>
  </si>
  <si>
    <t>w4: i2.h2</t>
  </si>
  <si>
    <t>w5: h1.o1</t>
  </si>
  <si>
    <t>w6: h2.o1</t>
  </si>
  <si>
    <t>Updated Weights</t>
  </si>
  <si>
    <t>From:</t>
  </si>
  <si>
    <t>To:</t>
  </si>
  <si>
    <t>Sum and add bias</t>
  </si>
  <si>
    <t xml:space="preserve">-1 x </t>
  </si>
  <si>
    <t xml:space="preserve">- (Learning rate x </t>
  </si>
  <si>
    <t>x (</t>
  </si>
  <si>
    <t>Tutorial on neural networks</t>
  </si>
  <si>
    <t>eq 32</t>
  </si>
  <si>
    <r>
      <t>d</t>
    </r>
    <r>
      <rPr>
        <vertAlign val="superscript"/>
        <sz val="12"/>
        <color theme="1"/>
        <rFont val="Calibri (Body)"/>
      </rPr>
      <t>l</t>
    </r>
    <r>
      <rPr>
        <sz val="12"/>
        <color theme="1"/>
        <rFont val="Calibri"/>
        <family val="2"/>
        <scheme val="minor"/>
      </rPr>
      <t>=</t>
    </r>
  </si>
  <si>
    <t>(output-target)</t>
  </si>
  <si>
    <t>x (output)</t>
  </si>
  <si>
    <r>
      <t>1) Calculate total error d</t>
    </r>
    <r>
      <rPr>
        <vertAlign val="superscript"/>
        <sz val="12"/>
        <color theme="1"/>
        <rFont val="Calibri (Body)"/>
      </rPr>
      <t>l</t>
    </r>
  </si>
  <si>
    <t>L=</t>
  </si>
  <si>
    <t>0) Calculate total error L</t>
  </si>
  <si>
    <r>
      <t>dy</t>
    </r>
    <r>
      <rPr>
        <vertAlign val="subscript"/>
        <sz val="12"/>
        <color theme="1"/>
        <rFont val="Calibri (Body)"/>
      </rPr>
      <t>1</t>
    </r>
  </si>
  <si>
    <t>This is easy… it's just the output from H1 before applying the activation function</t>
  </si>
  <si>
    <t>- (</t>
  </si>
  <si>
    <r>
      <t xml:space="preserve">The weight of the term headed into the </t>
    </r>
    <r>
      <rPr>
        <b/>
        <u/>
        <sz val="12"/>
        <color theme="1"/>
        <rFont val="Calibri (Body)"/>
      </rPr>
      <t>output</t>
    </r>
    <r>
      <rPr>
        <sz val="12"/>
        <color theme="1"/>
        <rFont val="Calibri"/>
        <family val="2"/>
        <scheme val="minor"/>
      </rPr>
      <t xml:space="preserve"> from the hidden layer before applying the activation function</t>
    </r>
  </si>
  <si>
    <t xml:space="preserve">Should be: </t>
  </si>
  <si>
    <t>https://www.youtube.com/watch?v=tUoUdOdTkRw</t>
  </si>
  <si>
    <t>Sources:</t>
  </si>
  <si>
    <t>oj</t>
  </si>
  <si>
    <t>(1-oj)</t>
  </si>
  <si>
    <t>(t-oj)</t>
  </si>
  <si>
    <t>dj</t>
  </si>
  <si>
    <t>Update weight</t>
  </si>
  <si>
    <t>+dj</t>
  </si>
  <si>
    <t>dj of hidden layer unit</t>
  </si>
  <si>
    <t>Learning rate</t>
  </si>
  <si>
    <t>o1</t>
  </si>
  <si>
    <t>dj of output node =</t>
  </si>
  <si>
    <r>
      <t>o</t>
    </r>
    <r>
      <rPr>
        <vertAlign val="subscript"/>
        <sz val="12"/>
        <color theme="1"/>
        <rFont val="Calibri (Body)"/>
      </rPr>
      <t>j</t>
    </r>
  </si>
  <si>
    <r>
      <t>(1-o</t>
    </r>
    <r>
      <rPr>
        <vertAlign val="subscript"/>
        <sz val="12"/>
        <color theme="1"/>
        <rFont val="Calibri (Body)"/>
      </rPr>
      <t>j</t>
    </r>
    <r>
      <rPr>
        <sz val="12"/>
        <color theme="1"/>
        <rFont val="Calibri"/>
        <family val="2"/>
        <scheme val="minor"/>
      </rPr>
      <t>)</t>
    </r>
  </si>
  <si>
    <t>(tj - oj)</t>
  </si>
  <si>
    <t>+ new weight</t>
  </si>
  <si>
    <t>= new weight for W5</t>
  </si>
  <si>
    <t>W5</t>
  </si>
  <si>
    <t>W6</t>
  </si>
  <si>
    <t>e</t>
  </si>
  <si>
    <t>0) Calculate the error</t>
  </si>
  <si>
    <t>Formula: Output - Target</t>
  </si>
  <si>
    <t>1) Calculate the gradient of the error with respect to the output value</t>
  </si>
  <si>
    <t>Formula: dError = Error * output * (1-output)</t>
  </si>
  <si>
    <t>=L26-O3</t>
  </si>
  <si>
    <t>=R5*L26*(1-L26)</t>
  </si>
  <si>
    <t>"a" values</t>
  </si>
  <si>
    <t>:h1_output</t>
  </si>
  <si>
    <t>:h2_output</t>
  </si>
  <si>
    <t>:o1_output</t>
  </si>
  <si>
    <t>=P16*T$10</t>
  </si>
  <si>
    <t xml:space="preserve">dError = </t>
  </si>
  <si>
    <t>Formula: Output of previous layer * dError</t>
  </si>
  <si>
    <t>d_h1:</t>
  </si>
  <si>
    <t>d_h2:</t>
  </si>
  <si>
    <t>=P19*T10</t>
  </si>
  <si>
    <t>d_w5:</t>
  </si>
  <si>
    <t>d_w6:</t>
  </si>
  <si>
    <t>2) Gradient of Output layer</t>
  </si>
  <si>
    <t>Formula: d_error * w5 * h1_output * (1 - h1_output)</t>
  </si>
  <si>
    <t>=T10*L24*P16*(1-P16)</t>
  </si>
  <si>
    <t>=T10*L25*P19*(1-P19)</t>
  </si>
  <si>
    <t>4) Gradient for the input layer weight</t>
  </si>
  <si>
    <t>3) Error gradient of hidden layer neurons</t>
  </si>
  <si>
    <t>Formula: Input to the neuron * gradient of error at the following neuron</t>
  </si>
  <si>
    <t>d_w1:</t>
  </si>
  <si>
    <t>=K16*T23</t>
  </si>
  <si>
    <t>d_w2:</t>
  </si>
  <si>
    <t>d_w3:</t>
  </si>
  <si>
    <t>d_w4:</t>
  </si>
  <si>
    <t>=K17*T23</t>
  </si>
  <si>
    <t>=K20*T26</t>
  </si>
  <si>
    <t>=K19*T26</t>
  </si>
  <si>
    <t>5) Update the weights</t>
  </si>
  <si>
    <t>Formula: Old weight - Learning Rate * d_w</t>
  </si>
  <si>
    <t>new_w1:</t>
  </si>
  <si>
    <t>=L16-N3*T31</t>
  </si>
  <si>
    <t>new_w2:</t>
  </si>
  <si>
    <t>new_w3:</t>
  </si>
  <si>
    <t>new_w4:</t>
  </si>
  <si>
    <t>new_w5:</t>
  </si>
  <si>
    <t>new_w6:</t>
  </si>
  <si>
    <t>=L17-N3*T34</t>
  </si>
  <si>
    <t>=L19-N3*T37</t>
  </si>
  <si>
    <t>=L20-N3*T40</t>
  </si>
  <si>
    <t>=L24-N3*T15</t>
  </si>
  <si>
    <t>=L25-N3*T18</t>
  </si>
  <si>
    <t>6) Gradient of dError with respect to the Bias</t>
  </si>
  <si>
    <t>Formula: Gradient of the error on that edge</t>
  </si>
  <si>
    <t>d_b1:</t>
  </si>
  <si>
    <t>d_b2:</t>
  </si>
  <si>
    <t>d_b3:</t>
  </si>
  <si>
    <t>=T26 (aka d_h1)</t>
  </si>
  <si>
    <t>=T23 (aka d_h1)</t>
  </si>
  <si>
    <t>=T10 (aka d_Error)</t>
  </si>
  <si>
    <t>5) Update the biases</t>
  </si>
  <si>
    <t>Formula: Old bias - Learning Rate * d_B</t>
  </si>
  <si>
    <t>new_b1:</t>
  </si>
  <si>
    <t>new_b2:</t>
  </si>
  <si>
    <t>new_b3:</t>
  </si>
  <si>
    <t>=N16-N3*T65</t>
  </si>
  <si>
    <t>=N19-N3*T68</t>
  </si>
  <si>
    <t>=N24-N3*T71</t>
  </si>
  <si>
    <t>b1</t>
  </si>
  <si>
    <t>b2</t>
  </si>
  <si>
    <t>b3</t>
  </si>
  <si>
    <t>Updated Biases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</si>
</sst>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u/>
      <sz val="12"/>
      <color theme="1"/>
      <name val="Calibri (Body)"/>
    </font>
    <font>
      <vertAlign val="superscript"/>
      <sz val="12"/>
      <color theme="1"/>
      <name val="Calibri (Body)"/>
    </font>
    <font>
      <vertAlign val="subscript"/>
      <sz val="12"/>
      <color theme="1"/>
      <name val="Calibri (Body)"/>
    </font>
    <font>
      <sz val="18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20">
    <xf numFmtId="0" fontId="0" fillId="0" borderId="0" xfId="0"/>
    <xf numFmtId="0" fontId="2" fillId="0" borderId="1" xfId="0" applyFont="1" applyBorder="1" applyAlignment="1">
      <alignment vertical="center" wrapText="1"/>
    </xf>
    <xf numFmtId="0" fontId="2" fillId="0" borderId="2" xfId="0" applyFont="1" applyBorder="1" applyAlignment="1">
      <alignment vertical="center" wrapText="1"/>
    </xf>
    <xf numFmtId="0" fontId="3" fillId="0" borderId="3" xfId="0" applyFont="1" applyBorder="1" applyAlignment="1">
      <alignment vertical="center" wrapText="1"/>
    </xf>
    <xf numFmtId="0" fontId="3" fillId="0" borderId="4" xfId="0" applyFont="1" applyBorder="1" applyAlignment="1">
      <alignment vertical="center" wrapText="1"/>
    </xf>
    <xf numFmtId="0" fontId="1" fillId="0" borderId="0" xfId="0" applyFont="1"/>
    <xf numFmtId="0" fontId="0" fillId="0" borderId="5" xfId="0" applyBorder="1"/>
    <xf numFmtId="0" fontId="0" fillId="0" borderId="6" xfId="0" applyBorder="1"/>
    <xf numFmtId="0" fontId="5" fillId="0" borderId="0" xfId="0" applyFont="1"/>
    <xf numFmtId="0" fontId="1" fillId="0" borderId="2" xfId="0" applyFont="1" applyBorder="1"/>
    <xf numFmtId="0" fontId="6" fillId="0" borderId="0" xfId="0" applyFont="1"/>
    <xf numFmtId="0" fontId="7" fillId="0" borderId="0" xfId="1"/>
    <xf numFmtId="0" fontId="0" fillId="0" borderId="0" xfId="0" quotePrefix="1"/>
    <xf numFmtId="0" fontId="1" fillId="0" borderId="1" xfId="0" applyFont="1" applyBorder="1"/>
    <xf numFmtId="0" fontId="1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0" fillId="0" borderId="0" xfId="0" applyAlignment="1">
      <alignment horizontal="right"/>
    </xf>
    <xf numFmtId="0" fontId="11" fillId="0" borderId="0" xfId="0" applyFont="1" applyAlignment="1">
      <alignment horizontal="center"/>
    </xf>
    <xf numFmtId="0" fontId="0" fillId="0" borderId="0" xfId="0" applyFont="1"/>
    <xf numFmtId="0" fontId="0" fillId="0" borderId="0" xfId="0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3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8.png"/><Relationship Id="rId11" Type="http://schemas.openxmlformats.org/officeDocument/2006/relationships/image" Target="../media/image11.png"/><Relationship Id="rId5" Type="http://schemas.openxmlformats.org/officeDocument/2006/relationships/image" Target="../media/image7.png"/><Relationship Id="rId15" Type="http://schemas.openxmlformats.org/officeDocument/2006/relationships/image" Target="../media/image15.png"/><Relationship Id="rId10" Type="http://schemas.openxmlformats.org/officeDocument/2006/relationships/image" Target="../media/image4.png"/><Relationship Id="rId4" Type="http://schemas.openxmlformats.org/officeDocument/2006/relationships/image" Target="../media/image6.png"/><Relationship Id="rId9" Type="http://schemas.openxmlformats.org/officeDocument/2006/relationships/image" Target="../media/image3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457200</xdr:colOff>
      <xdr:row>24</xdr:row>
      <xdr:rowOff>159829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6097F8-9AEF-7B41-9C19-C6D29CFBF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5900"/>
          <a:ext cx="6235700" cy="530461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9345</xdr:colOff>
      <xdr:row>8</xdr:row>
      <xdr:rowOff>101003</xdr:rowOff>
    </xdr:from>
    <xdr:to>
      <xdr:col>13</xdr:col>
      <xdr:colOff>765</xdr:colOff>
      <xdr:row>13</xdr:row>
      <xdr:rowOff>55113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5C132B-FDD2-AE4E-9A97-194771827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38845" y="2907703"/>
          <a:ext cx="3610920" cy="9701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7</xdr:col>
      <xdr:colOff>742830</xdr:colOff>
      <xdr:row>48</xdr:row>
      <xdr:rowOff>2766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1E72F19-5455-CB4C-817F-74C642F72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251701"/>
          <a:ext cx="6521330" cy="3660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7</xdr:col>
      <xdr:colOff>754811</xdr:colOff>
      <xdr:row>64</xdr:row>
      <xdr:rowOff>65673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828DFA6-A6CD-4C48-85C0-B8584FD33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112500"/>
          <a:ext cx="6533311" cy="31114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457200</xdr:colOff>
      <xdr:row>20</xdr:row>
      <xdr:rowOff>123017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A4EE20-C1D9-E16A-0902-087E9FBF9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235700" cy="5302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9345</xdr:colOff>
      <xdr:row>8</xdr:row>
      <xdr:rowOff>101003</xdr:rowOff>
    </xdr:from>
    <xdr:to>
      <xdr:col>12</xdr:col>
      <xdr:colOff>826265</xdr:colOff>
      <xdr:row>13</xdr:row>
      <xdr:rowOff>55113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26C2AC-B2CB-075A-4CDB-BB546F84E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49628" y="2760814"/>
          <a:ext cx="3608957" cy="97250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19</xdr:row>
      <xdr:rowOff>64101</xdr:rowOff>
    </xdr:from>
    <xdr:to>
      <xdr:col>24</xdr:col>
      <xdr:colOff>64420</xdr:colOff>
      <xdr:row>33</xdr:row>
      <xdr:rowOff>123976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3D0F04-8977-ECF3-3B87-68C044BFD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25870" y="5033666"/>
          <a:ext cx="6902173" cy="2912773"/>
        </a:xfrm>
        <a:prstGeom prst="rect">
          <a:avLst/>
        </a:prstGeom>
      </xdr:spPr>
    </xdr:pic>
    <xdr:clientData/>
  </xdr:twoCellAnchor>
  <xdr:twoCellAnchor editAs="oneCell">
    <xdr:from>
      <xdr:col>16</xdr:col>
      <xdr:colOff>802737</xdr:colOff>
      <xdr:row>35</xdr:row>
      <xdr:rowOff>95850</xdr:rowOff>
    </xdr:from>
    <xdr:to>
      <xdr:col>25</xdr:col>
      <xdr:colOff>96488</xdr:colOff>
      <xdr:row>43</xdr:row>
      <xdr:rowOff>201028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FFF923-9B2A-9924-BD64-A33C37796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41416" y="8278963"/>
          <a:ext cx="7772400" cy="1734612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62</xdr:row>
      <xdr:rowOff>11981</xdr:rowOff>
    </xdr:from>
    <xdr:to>
      <xdr:col>25</xdr:col>
      <xdr:colOff>132430</xdr:colOff>
      <xdr:row>70</xdr:row>
      <xdr:rowOff>141264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EEFA21-1B15-E530-A7EA-AA1A2C092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377358" y="13694434"/>
          <a:ext cx="7772400" cy="175871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77</xdr:row>
      <xdr:rowOff>0</xdr:rowOff>
    </xdr:from>
    <xdr:to>
      <xdr:col>24</xdr:col>
      <xdr:colOff>604248</xdr:colOff>
      <xdr:row>83</xdr:row>
      <xdr:rowOff>98726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E17D439-4F8C-26C8-4E15-FE68F46DD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65377" y="16737642"/>
          <a:ext cx="7429500" cy="1320800"/>
        </a:xfrm>
        <a:prstGeom prst="rect">
          <a:avLst/>
        </a:prstGeom>
      </xdr:spPr>
    </xdr:pic>
    <xdr:clientData/>
  </xdr:twoCellAnchor>
  <xdr:twoCellAnchor editAs="oneCell">
    <xdr:from>
      <xdr:col>32</xdr:col>
      <xdr:colOff>35943</xdr:colOff>
      <xdr:row>16</xdr:row>
      <xdr:rowOff>179717</xdr:rowOff>
    </xdr:from>
    <xdr:to>
      <xdr:col>40</xdr:col>
      <xdr:colOff>751318</xdr:colOff>
      <xdr:row>43</xdr:row>
      <xdr:rowOff>164121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4C87755-2DC9-7164-2E7E-A14AA8EB6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801792" y="4468962"/>
          <a:ext cx="7328961" cy="554451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51</xdr:row>
      <xdr:rowOff>0</xdr:rowOff>
    </xdr:from>
    <xdr:to>
      <xdr:col>40</xdr:col>
      <xdr:colOff>498414</xdr:colOff>
      <xdr:row>60</xdr:row>
      <xdr:rowOff>107778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66B461-93C4-2118-39D0-D8223B021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765849" y="11441981"/>
          <a:ext cx="7112000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</xdr:rowOff>
    </xdr:from>
    <xdr:to>
      <xdr:col>7</xdr:col>
      <xdr:colOff>742830</xdr:colOff>
      <xdr:row>47</xdr:row>
      <xdr:rowOff>2766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7204F1-DB15-0FC2-8D1E-B83AAD617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961039"/>
          <a:ext cx="6529717" cy="366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7</xdr:col>
      <xdr:colOff>754811</xdr:colOff>
      <xdr:row>63</xdr:row>
      <xdr:rowOff>38065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F3597E6-3EBB-2CB1-C578-21A9037C2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0830943"/>
          <a:ext cx="6541698" cy="3120862"/>
        </a:xfrm>
        <a:prstGeom prst="rect">
          <a:avLst/>
        </a:prstGeom>
      </xdr:spPr>
    </xdr:pic>
    <xdr:clientData/>
  </xdr:twoCellAnchor>
  <xdr:twoCellAnchor editAs="oneCell">
    <xdr:from>
      <xdr:col>16</xdr:col>
      <xdr:colOff>828259</xdr:colOff>
      <xdr:row>49</xdr:row>
      <xdr:rowOff>92028</xdr:rowOff>
    </xdr:from>
    <xdr:to>
      <xdr:col>22</xdr:col>
      <xdr:colOff>312898</xdr:colOff>
      <xdr:row>55</xdr:row>
      <xdr:rowOff>63324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1ACA4D8-5760-8340-BAA1-DC2804D95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25868" y="11365579"/>
          <a:ext cx="5494131" cy="1186078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27610</xdr:colOff>
      <xdr:row>6</xdr:row>
      <xdr:rowOff>64419</xdr:rowOff>
    </xdr:from>
    <xdr:to>
      <xdr:col>25</xdr:col>
      <xdr:colOff>133996</xdr:colOff>
      <xdr:row>8</xdr:row>
      <xdr:rowOff>10076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4C7607-AF53-96E8-FF24-5BF97FEBA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53480" y="1904999"/>
          <a:ext cx="7772400" cy="911961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93</xdr:row>
      <xdr:rowOff>0</xdr:rowOff>
    </xdr:from>
    <xdr:to>
      <xdr:col>25</xdr:col>
      <xdr:colOff>106386</xdr:colOff>
      <xdr:row>112</xdr:row>
      <xdr:rowOff>86472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EC69359-4B05-2D40-B4AA-6EE51613C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25870" y="20246377"/>
          <a:ext cx="7772400" cy="3933283"/>
        </a:xfrm>
        <a:prstGeom prst="rect">
          <a:avLst/>
        </a:prstGeom>
      </xdr:spPr>
    </xdr:pic>
    <xdr:clientData/>
  </xdr:twoCellAnchor>
  <xdr:twoCellAnchor editAs="oneCell">
    <xdr:from>
      <xdr:col>16</xdr:col>
      <xdr:colOff>819058</xdr:colOff>
      <xdr:row>116</xdr:row>
      <xdr:rowOff>9203</xdr:rowOff>
    </xdr:from>
    <xdr:to>
      <xdr:col>21</xdr:col>
      <xdr:colOff>222526</xdr:colOff>
      <xdr:row>120</xdr:row>
      <xdr:rowOff>88347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6883D19-2CB4-FB89-F83A-FE7E5BC47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816667" y="26329493"/>
          <a:ext cx="4584700" cy="889000"/>
        </a:xfrm>
        <a:prstGeom prst="rect">
          <a:avLst/>
        </a:prstGeom>
      </xdr:spPr>
    </xdr:pic>
    <xdr:clientData/>
  </xdr:twoCellAnchor>
  <xdr:twoCellAnchor editAs="oneCell">
    <xdr:from>
      <xdr:col>16</xdr:col>
      <xdr:colOff>828260</xdr:colOff>
      <xdr:row>124</xdr:row>
      <xdr:rowOff>202463</xdr:rowOff>
    </xdr:from>
    <xdr:to>
      <xdr:col>19</xdr:col>
      <xdr:colOff>386521</xdr:colOff>
      <xdr:row>129</xdr:row>
      <xdr:rowOff>131805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723B596-742E-B0C0-F91F-13DD23A99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825869" y="26752825"/>
          <a:ext cx="3082971" cy="94166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youtube.com/watch?v=0e0z28wAWfg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www.youtube.com/watch?v=0e0z28wAWf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EC939C-7F97-6349-9A6C-88FD16977B87}">
  <dimension ref="A1:T82"/>
  <sheetViews>
    <sheetView tabSelected="1" topLeftCell="R61" zoomScale="133" workbookViewId="0">
      <selection activeCell="AF29" sqref="AF29"/>
    </sheetView>
  </sheetViews>
  <sheetFormatPr baseColWidth="10" defaultRowHeight="16" x14ac:dyDescent="0.2"/>
  <cols>
    <col min="11" max="11" width="15" customWidth="1"/>
    <col min="15" max="15" width="16.5" customWidth="1"/>
  </cols>
  <sheetData>
    <row r="1" spans="10:20" ht="17" thickBot="1" x14ac:dyDescent="0.25"/>
    <row r="2" spans="10:20" ht="33" thickBot="1" x14ac:dyDescent="0.25">
      <c r="J2" s="1" t="s">
        <v>0</v>
      </c>
      <c r="K2" s="2" t="s">
        <v>1</v>
      </c>
      <c r="L2" s="2" t="s">
        <v>1</v>
      </c>
      <c r="M2" s="2" t="s">
        <v>2</v>
      </c>
      <c r="N2" s="2" t="s">
        <v>22</v>
      </c>
      <c r="O2" s="2" t="s">
        <v>21</v>
      </c>
      <c r="S2" t="s">
        <v>109</v>
      </c>
    </row>
    <row r="3" spans="10:20" ht="21" thickBot="1" x14ac:dyDescent="0.25">
      <c r="J3" s="3" t="s">
        <v>3</v>
      </c>
      <c r="K3" s="4" t="s">
        <v>10</v>
      </c>
      <c r="L3" s="4" t="s">
        <v>4</v>
      </c>
      <c r="M3" s="4" t="s">
        <v>5</v>
      </c>
      <c r="N3" s="4">
        <v>0.1</v>
      </c>
      <c r="O3" s="4">
        <v>0</v>
      </c>
      <c r="S3" t="s">
        <v>110</v>
      </c>
    </row>
    <row r="4" spans="10:20" ht="21" thickBot="1" x14ac:dyDescent="0.25">
      <c r="J4" s="3" t="s">
        <v>6</v>
      </c>
      <c r="K4" s="4" t="s">
        <v>11</v>
      </c>
      <c r="L4" s="4" t="s">
        <v>7</v>
      </c>
      <c r="M4" s="4" t="s">
        <v>8</v>
      </c>
      <c r="N4" s="4"/>
      <c r="O4" s="4"/>
      <c r="S4" s="12" t="s">
        <v>113</v>
      </c>
    </row>
    <row r="5" spans="10:20" ht="21" thickBot="1" x14ac:dyDescent="0.25">
      <c r="J5" s="3"/>
      <c r="K5" s="4" t="s">
        <v>12</v>
      </c>
      <c r="L5" s="4"/>
      <c r="M5" s="4" t="s">
        <v>9</v>
      </c>
      <c r="N5" s="4"/>
      <c r="O5" s="4"/>
      <c r="S5">
        <f>L27-O3</f>
        <v>0.73616930196761343</v>
      </c>
    </row>
    <row r="6" spans="10:20" ht="21" thickBot="1" x14ac:dyDescent="0.25">
      <c r="J6" s="3"/>
      <c r="K6" s="4" t="s">
        <v>13</v>
      </c>
      <c r="L6" s="4"/>
      <c r="M6" s="4"/>
      <c r="N6" s="4"/>
      <c r="O6" s="4"/>
    </row>
    <row r="7" spans="10:20" x14ac:dyDescent="0.2">
      <c r="S7" s="5" t="s">
        <v>111</v>
      </c>
    </row>
    <row r="8" spans="10:20" ht="16" customHeight="1" x14ac:dyDescent="0.3">
      <c r="J8" s="17" t="s">
        <v>18</v>
      </c>
      <c r="K8" s="17"/>
      <c r="L8" s="17"/>
      <c r="M8" s="17"/>
      <c r="N8" s="17"/>
      <c r="O8" s="17"/>
      <c r="P8" s="17"/>
      <c r="S8" t="s">
        <v>112</v>
      </c>
    </row>
    <row r="9" spans="10:20" x14ac:dyDescent="0.2">
      <c r="S9" s="12" t="s">
        <v>114</v>
      </c>
    </row>
    <row r="10" spans="10:20" x14ac:dyDescent="0.2">
      <c r="S10" t="s">
        <v>120</v>
      </c>
      <c r="T10">
        <f>S5*L27*(1-L27)</f>
        <v>0.14298179127043653</v>
      </c>
    </row>
    <row r="12" spans="10:20" x14ac:dyDescent="0.2">
      <c r="S12" s="5" t="s">
        <v>127</v>
      </c>
    </row>
    <row r="13" spans="10:20" x14ac:dyDescent="0.2">
      <c r="S13" t="s">
        <v>121</v>
      </c>
    </row>
    <row r="14" spans="10:20" x14ac:dyDescent="0.2">
      <c r="J14" t="s">
        <v>15</v>
      </c>
      <c r="O14" t="s">
        <v>72</v>
      </c>
      <c r="P14" t="s">
        <v>17</v>
      </c>
      <c r="S14" t="s">
        <v>125</v>
      </c>
      <c r="T14" s="12" t="s">
        <v>119</v>
      </c>
    </row>
    <row r="15" spans="10:20" x14ac:dyDescent="0.2">
      <c r="K15" t="s">
        <v>54</v>
      </c>
      <c r="L15" t="s">
        <v>55</v>
      </c>
      <c r="M15" s="12" t="s">
        <v>24</v>
      </c>
      <c r="N15" t="s">
        <v>14</v>
      </c>
      <c r="P15" s="19" t="s">
        <v>115</v>
      </c>
      <c r="S15" t="s">
        <v>125</v>
      </c>
      <c r="T15">
        <f>P16*T$10</f>
        <v>8.8832241327355635E-2</v>
      </c>
    </row>
    <row r="16" spans="10:20" x14ac:dyDescent="0.2">
      <c r="J16" t="s">
        <v>63</v>
      </c>
      <c r="K16">
        <v>0.8</v>
      </c>
      <c r="L16">
        <v>0.2</v>
      </c>
      <c r="M16">
        <f>K16*L16</f>
        <v>0.16000000000000003</v>
      </c>
      <c r="N16">
        <v>0.23</v>
      </c>
      <c r="O16">
        <f>(M16+M17)+N16</f>
        <v>0.495</v>
      </c>
      <c r="P16" s="5">
        <f>1/(1+EXP(-O16))</f>
        <v>0.62128359519106779</v>
      </c>
      <c r="Q16" t="s">
        <v>116</v>
      </c>
    </row>
    <row r="17" spans="1:20" x14ac:dyDescent="0.2">
      <c r="J17" t="s">
        <v>64</v>
      </c>
      <c r="K17">
        <v>0.3</v>
      </c>
      <c r="L17">
        <v>0.35</v>
      </c>
      <c r="M17">
        <f>K17*L17</f>
        <v>0.105</v>
      </c>
      <c r="S17" t="s">
        <v>126</v>
      </c>
      <c r="T17" s="12" t="s">
        <v>124</v>
      </c>
    </row>
    <row r="18" spans="1:20" x14ac:dyDescent="0.2">
      <c r="S18" t="s">
        <v>126</v>
      </c>
      <c r="T18">
        <f>P19*T10</f>
        <v>9.5855158699250209E-2</v>
      </c>
    </row>
    <row r="19" spans="1:20" x14ac:dyDescent="0.2">
      <c r="J19" t="s">
        <v>65</v>
      </c>
      <c r="K19">
        <v>0.8</v>
      </c>
      <c r="L19">
        <v>0.15</v>
      </c>
      <c r="M19">
        <f>K19*L19</f>
        <v>0.12</v>
      </c>
      <c r="N19">
        <v>0.41</v>
      </c>
      <c r="O19">
        <f>(M19+M20)+N19</f>
        <v>0.71</v>
      </c>
      <c r="P19" s="5">
        <f>1/(1+EXP(-O19))</f>
        <v>0.67040115980886861</v>
      </c>
      <c r="Q19" t="s">
        <v>117</v>
      </c>
    </row>
    <row r="20" spans="1:20" x14ac:dyDescent="0.2">
      <c r="J20" t="s">
        <v>66</v>
      </c>
      <c r="K20">
        <v>0.3</v>
      </c>
      <c r="L20">
        <v>0.6</v>
      </c>
      <c r="M20">
        <f>K20*L20</f>
        <v>0.18</v>
      </c>
      <c r="S20" s="5" t="s">
        <v>132</v>
      </c>
    </row>
    <row r="21" spans="1:20" x14ac:dyDescent="0.2">
      <c r="S21" t="s">
        <v>128</v>
      </c>
    </row>
    <row r="22" spans="1:20" x14ac:dyDescent="0.2">
      <c r="J22" t="s">
        <v>16</v>
      </c>
      <c r="O22" t="s">
        <v>72</v>
      </c>
      <c r="P22" t="s">
        <v>17</v>
      </c>
      <c r="S22" t="s">
        <v>122</v>
      </c>
      <c r="T22" s="12" t="s">
        <v>129</v>
      </c>
    </row>
    <row r="23" spans="1:20" x14ac:dyDescent="0.2">
      <c r="K23" t="s">
        <v>54</v>
      </c>
      <c r="L23" t="s">
        <v>55</v>
      </c>
      <c r="M23" s="12" t="s">
        <v>24</v>
      </c>
      <c r="N23" t="s">
        <v>14</v>
      </c>
      <c r="S23" t="s">
        <v>122</v>
      </c>
      <c r="T23">
        <f>T10*L24*P16*(1-P16)</f>
        <v>1.6148268991975478E-2</v>
      </c>
    </row>
    <row r="24" spans="1:20" x14ac:dyDescent="0.2">
      <c r="J24" t="s">
        <v>67</v>
      </c>
      <c r="K24">
        <f>P16</f>
        <v>0.62128359519106779</v>
      </c>
      <c r="L24">
        <v>0.48</v>
      </c>
      <c r="M24" s="18">
        <f>K24*L24</f>
        <v>0.29821612569171252</v>
      </c>
      <c r="N24">
        <v>0.5</v>
      </c>
      <c r="O24">
        <f>(M24+M25)+N24</f>
        <v>1.0261525200267279</v>
      </c>
      <c r="P24" s="5">
        <f>1/(1+EXP(-O24))</f>
        <v>0.73616930196761343</v>
      </c>
      <c r="Q24" t="s">
        <v>118</v>
      </c>
    </row>
    <row r="25" spans="1:20" x14ac:dyDescent="0.2">
      <c r="J25" t="s">
        <v>68</v>
      </c>
      <c r="K25">
        <f>P19</f>
        <v>0.67040115980886861</v>
      </c>
      <c r="L25">
        <v>0.34</v>
      </c>
      <c r="M25">
        <f>K25*L25</f>
        <v>0.22793639433501534</v>
      </c>
      <c r="S25" t="s">
        <v>123</v>
      </c>
      <c r="T25" s="12" t="s">
        <v>130</v>
      </c>
    </row>
    <row r="26" spans="1:20" ht="17" thickBot="1" x14ac:dyDescent="0.25">
      <c r="S26" t="s">
        <v>123</v>
      </c>
      <c r="T26">
        <f>T10*L25*P19*(1-P19)</f>
        <v>1.0741874705427304E-2</v>
      </c>
    </row>
    <row r="27" spans="1:20" ht="17" thickBot="1" x14ac:dyDescent="0.25">
      <c r="J27" s="6" t="s">
        <v>19</v>
      </c>
      <c r="K27" s="7"/>
      <c r="L27" s="9">
        <f>P24</f>
        <v>0.73616930196761343</v>
      </c>
    </row>
    <row r="28" spans="1:20" x14ac:dyDescent="0.2">
      <c r="D28" t="s">
        <v>90</v>
      </c>
      <c r="S28" s="5" t="s">
        <v>131</v>
      </c>
    </row>
    <row r="29" spans="1:20" x14ac:dyDescent="0.2">
      <c r="E29" t="s">
        <v>89</v>
      </c>
      <c r="K29" s="14" t="s">
        <v>69</v>
      </c>
      <c r="L29" s="14"/>
      <c r="S29" t="s">
        <v>133</v>
      </c>
    </row>
    <row r="30" spans="1:20" x14ac:dyDescent="0.2">
      <c r="A30" s="5" t="s">
        <v>76</v>
      </c>
      <c r="E30" s="11" t="s">
        <v>40</v>
      </c>
      <c r="K30" t="s">
        <v>70</v>
      </c>
      <c r="L30" t="s">
        <v>71</v>
      </c>
      <c r="S30" t="s">
        <v>134</v>
      </c>
      <c r="T30" s="12" t="s">
        <v>135</v>
      </c>
    </row>
    <row r="31" spans="1:20" x14ac:dyDescent="0.2">
      <c r="J31" t="s">
        <v>50</v>
      </c>
      <c r="K31">
        <f>L16</f>
        <v>0.2</v>
      </c>
      <c r="L31">
        <f>T45</f>
        <v>0.19870813848064198</v>
      </c>
      <c r="S31" t="s">
        <v>134</v>
      </c>
      <c r="T31">
        <f>K16*T23</f>
        <v>1.2918615193580382E-2</v>
      </c>
    </row>
    <row r="32" spans="1:20" x14ac:dyDescent="0.2">
      <c r="J32" t="s">
        <v>59</v>
      </c>
      <c r="K32">
        <f>L17</f>
        <v>0.35</v>
      </c>
      <c r="L32">
        <f>T48</f>
        <v>0.3495155519302407</v>
      </c>
    </row>
    <row r="33" spans="10:20" x14ac:dyDescent="0.2">
      <c r="J33" t="s">
        <v>61</v>
      </c>
      <c r="K33">
        <f>L19</f>
        <v>0.15</v>
      </c>
      <c r="L33">
        <f>T51</f>
        <v>0.1491406500235658</v>
      </c>
      <c r="S33" t="s">
        <v>136</v>
      </c>
      <c r="T33" s="12" t="s">
        <v>139</v>
      </c>
    </row>
    <row r="34" spans="10:20" x14ac:dyDescent="0.2">
      <c r="J34" t="s">
        <v>62</v>
      </c>
      <c r="K34">
        <f>L20</f>
        <v>0.6</v>
      </c>
      <c r="L34">
        <f>T54</f>
        <v>0.5996777437588372</v>
      </c>
      <c r="S34" t="s">
        <v>136</v>
      </c>
      <c r="T34">
        <f>K17*T23</f>
        <v>4.8444806975926433E-3</v>
      </c>
    </row>
    <row r="36" spans="10:20" x14ac:dyDescent="0.2">
      <c r="J36" t="s">
        <v>16</v>
      </c>
      <c r="S36" t="s">
        <v>137</v>
      </c>
      <c r="T36" s="12" t="s">
        <v>141</v>
      </c>
    </row>
    <row r="37" spans="10:20" x14ac:dyDescent="0.2">
      <c r="K37" t="s">
        <v>70</v>
      </c>
      <c r="L37" t="s">
        <v>71</v>
      </c>
      <c r="S37" t="s">
        <v>137</v>
      </c>
      <c r="T37">
        <f>K19*T26</f>
        <v>8.5934997643418425E-3</v>
      </c>
    </row>
    <row r="38" spans="10:20" x14ac:dyDescent="0.2">
      <c r="J38" t="s">
        <v>41</v>
      </c>
      <c r="K38">
        <f>L24</f>
        <v>0.48</v>
      </c>
      <c r="L38">
        <f>T57</f>
        <v>0.47111677586726441</v>
      </c>
    </row>
    <row r="39" spans="10:20" x14ac:dyDescent="0.2">
      <c r="J39" t="s">
        <v>42</v>
      </c>
      <c r="K39">
        <f>L25</f>
        <v>0.34</v>
      </c>
      <c r="L39">
        <f>T60</f>
        <v>0.33041448413007501</v>
      </c>
      <c r="S39" t="s">
        <v>138</v>
      </c>
      <c r="T39" s="12" t="s">
        <v>140</v>
      </c>
    </row>
    <row r="40" spans="10:20" x14ac:dyDescent="0.2">
      <c r="S40" t="s">
        <v>138</v>
      </c>
      <c r="T40">
        <f>K20*T26</f>
        <v>3.2225624116281912E-3</v>
      </c>
    </row>
    <row r="41" spans="10:20" x14ac:dyDescent="0.2">
      <c r="K41" s="14" t="s">
        <v>175</v>
      </c>
      <c r="L41" s="14"/>
    </row>
    <row r="42" spans="10:20" x14ac:dyDescent="0.2">
      <c r="K42" t="s">
        <v>70</v>
      </c>
      <c r="L42" t="s">
        <v>71</v>
      </c>
      <c r="S42" s="5" t="s">
        <v>142</v>
      </c>
    </row>
    <row r="43" spans="10:20" x14ac:dyDescent="0.2">
      <c r="J43" t="s">
        <v>172</v>
      </c>
      <c r="K43">
        <f>N16</f>
        <v>0.23</v>
      </c>
      <c r="L43">
        <f>T76</f>
        <v>0.22838517310080247</v>
      </c>
      <c r="S43" t="s">
        <v>143</v>
      </c>
      <c r="T43" s="12"/>
    </row>
    <row r="44" spans="10:20" x14ac:dyDescent="0.2">
      <c r="J44" t="s">
        <v>173</v>
      </c>
      <c r="K44">
        <f>N19</f>
        <v>0.41</v>
      </c>
      <c r="L44">
        <f>T79</f>
        <v>0.40892581252945726</v>
      </c>
      <c r="S44" t="s">
        <v>144</v>
      </c>
      <c r="T44" s="12" t="s">
        <v>145</v>
      </c>
    </row>
    <row r="45" spans="10:20" x14ac:dyDescent="0.2">
      <c r="J45" t="s">
        <v>174</v>
      </c>
      <c r="K45">
        <f>N24</f>
        <v>0.5</v>
      </c>
      <c r="L45">
        <f>T82</f>
        <v>0.48570182087295632</v>
      </c>
      <c r="S45" t="s">
        <v>144</v>
      </c>
      <c r="T45">
        <f>L16-N3*T31</f>
        <v>0.19870813848064198</v>
      </c>
    </row>
    <row r="47" spans="10:20" x14ac:dyDescent="0.2">
      <c r="S47" t="s">
        <v>146</v>
      </c>
      <c r="T47" s="12" t="s">
        <v>151</v>
      </c>
    </row>
    <row r="48" spans="10:20" x14ac:dyDescent="0.2">
      <c r="S48" t="s">
        <v>146</v>
      </c>
      <c r="T48">
        <f>L17-N3*T34</f>
        <v>0.3495155519302407</v>
      </c>
    </row>
    <row r="50" spans="19:20" x14ac:dyDescent="0.2">
      <c r="S50" t="s">
        <v>147</v>
      </c>
      <c r="T50" s="12" t="s">
        <v>152</v>
      </c>
    </row>
    <row r="51" spans="19:20" x14ac:dyDescent="0.2">
      <c r="S51" t="s">
        <v>147</v>
      </c>
      <c r="T51" s="12">
        <f>L19-N3*T37</f>
        <v>0.1491406500235658</v>
      </c>
    </row>
    <row r="53" spans="19:20" x14ac:dyDescent="0.2">
      <c r="S53" t="s">
        <v>148</v>
      </c>
      <c r="T53" s="12" t="s">
        <v>153</v>
      </c>
    </row>
    <row r="54" spans="19:20" x14ac:dyDescent="0.2">
      <c r="S54" t="s">
        <v>148</v>
      </c>
      <c r="T54">
        <f>L20-N3*T40</f>
        <v>0.5996777437588372</v>
      </c>
    </row>
    <row r="55" spans="19:20" x14ac:dyDescent="0.2">
      <c r="T55" s="12"/>
    </row>
    <row r="56" spans="19:20" x14ac:dyDescent="0.2">
      <c r="S56" t="s">
        <v>149</v>
      </c>
      <c r="T56" s="12" t="s">
        <v>154</v>
      </c>
    </row>
    <row r="57" spans="19:20" x14ac:dyDescent="0.2">
      <c r="S57" t="s">
        <v>149</v>
      </c>
      <c r="T57">
        <f>L24-N3*T15</f>
        <v>0.47111677586726441</v>
      </c>
    </row>
    <row r="59" spans="19:20" x14ac:dyDescent="0.2">
      <c r="S59" t="s">
        <v>150</v>
      </c>
      <c r="T59" s="12" t="s">
        <v>155</v>
      </c>
    </row>
    <row r="60" spans="19:20" x14ac:dyDescent="0.2">
      <c r="S60" t="s">
        <v>150</v>
      </c>
      <c r="T60">
        <f>L25-N3*T18</f>
        <v>0.33041448413007501</v>
      </c>
    </row>
    <row r="62" spans="19:20" x14ac:dyDescent="0.2">
      <c r="S62" s="5" t="s">
        <v>156</v>
      </c>
    </row>
    <row r="63" spans="19:20" x14ac:dyDescent="0.2">
      <c r="S63" t="s">
        <v>157</v>
      </c>
    </row>
    <row r="64" spans="19:20" x14ac:dyDescent="0.2">
      <c r="S64" t="s">
        <v>158</v>
      </c>
      <c r="T64" s="12" t="s">
        <v>162</v>
      </c>
    </row>
    <row r="65" spans="19:20" x14ac:dyDescent="0.2">
      <c r="S65" t="s">
        <v>158</v>
      </c>
      <c r="T65">
        <f>T23</f>
        <v>1.6148268991975478E-2</v>
      </c>
    </row>
    <row r="67" spans="19:20" x14ac:dyDescent="0.2">
      <c r="S67" t="s">
        <v>159</v>
      </c>
      <c r="T67" s="12" t="s">
        <v>161</v>
      </c>
    </row>
    <row r="68" spans="19:20" x14ac:dyDescent="0.2">
      <c r="S68" t="s">
        <v>159</v>
      </c>
      <c r="T68">
        <f>T26</f>
        <v>1.0741874705427304E-2</v>
      </c>
    </row>
    <row r="70" spans="19:20" x14ac:dyDescent="0.2">
      <c r="S70" t="s">
        <v>160</v>
      </c>
      <c r="T70" s="12" t="s">
        <v>163</v>
      </c>
    </row>
    <row r="71" spans="19:20" x14ac:dyDescent="0.2">
      <c r="S71" t="s">
        <v>160</v>
      </c>
      <c r="T71">
        <f>T10</f>
        <v>0.14298179127043653</v>
      </c>
    </row>
    <row r="73" spans="19:20" x14ac:dyDescent="0.2">
      <c r="S73" s="5" t="s">
        <v>164</v>
      </c>
    </row>
    <row r="74" spans="19:20" x14ac:dyDescent="0.2">
      <c r="S74" t="s">
        <v>165</v>
      </c>
    </row>
    <row r="75" spans="19:20" x14ac:dyDescent="0.2">
      <c r="S75" t="s">
        <v>166</v>
      </c>
      <c r="T75" s="12" t="s">
        <v>169</v>
      </c>
    </row>
    <row r="76" spans="19:20" x14ac:dyDescent="0.2">
      <c r="S76" t="s">
        <v>166</v>
      </c>
      <c r="T76">
        <f>N16-N3*T65</f>
        <v>0.22838517310080247</v>
      </c>
    </row>
    <row r="78" spans="19:20" x14ac:dyDescent="0.2">
      <c r="S78" t="s">
        <v>167</v>
      </c>
      <c r="T78" s="12" t="s">
        <v>170</v>
      </c>
    </row>
    <row r="79" spans="19:20" x14ac:dyDescent="0.2">
      <c r="S79" t="s">
        <v>167</v>
      </c>
      <c r="T79">
        <f>N19-N3*T68</f>
        <v>0.40892581252945726</v>
      </c>
    </row>
    <row r="81" spans="19:20" x14ac:dyDescent="0.2">
      <c r="S81" t="s">
        <v>168</v>
      </c>
      <c r="T81" s="12" t="s">
        <v>171</v>
      </c>
    </row>
    <row r="82" spans="19:20" x14ac:dyDescent="0.2">
      <c r="S82" t="s">
        <v>168</v>
      </c>
      <c r="T82">
        <f>N24-N3*T71</f>
        <v>0.48570182087295632</v>
      </c>
    </row>
  </sheetData>
  <mergeCells count="3">
    <mergeCell ref="K41:L41"/>
    <mergeCell ref="J8:P8"/>
    <mergeCell ref="K29:L29"/>
  </mergeCells>
  <hyperlinks>
    <hyperlink ref="E30" r:id="rId1" xr:uid="{41502CEC-2871-B946-B33A-12704D577F45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E8C20-9388-594E-B076-177B974A0AF0}">
  <dimension ref="A1:BM137"/>
  <sheetViews>
    <sheetView topLeftCell="D1" zoomScale="138" workbookViewId="0">
      <selection activeCell="N19" sqref="N19"/>
    </sheetView>
  </sheetViews>
  <sheetFormatPr baseColWidth="10" defaultRowHeight="16" x14ac:dyDescent="0.2"/>
  <cols>
    <col min="11" max="11" width="15" customWidth="1"/>
    <col min="15" max="15" width="16.5" customWidth="1"/>
    <col min="19" max="19" width="24.5" customWidth="1"/>
  </cols>
  <sheetData>
    <row r="1" spans="10:26" ht="17" thickBot="1" x14ac:dyDescent="0.25"/>
    <row r="2" spans="10:26" ht="33" thickBot="1" x14ac:dyDescent="0.25">
      <c r="J2" s="1" t="s">
        <v>0</v>
      </c>
      <c r="K2" s="2" t="s">
        <v>1</v>
      </c>
      <c r="L2" s="2" t="s">
        <v>1</v>
      </c>
      <c r="M2" s="2" t="s">
        <v>2</v>
      </c>
      <c r="R2" s="1" t="s">
        <v>21</v>
      </c>
      <c r="S2" s="2" t="s">
        <v>22</v>
      </c>
      <c r="Z2" t="s">
        <v>108</v>
      </c>
    </row>
    <row r="3" spans="10:26" ht="21" thickBot="1" x14ac:dyDescent="0.25">
      <c r="J3" s="3" t="s">
        <v>3</v>
      </c>
      <c r="K3" s="4" t="s">
        <v>10</v>
      </c>
      <c r="L3" s="4" t="s">
        <v>4</v>
      </c>
      <c r="M3" s="4" t="s">
        <v>5</v>
      </c>
      <c r="R3" s="3">
        <v>0</v>
      </c>
      <c r="S3" s="4">
        <v>0.1</v>
      </c>
    </row>
    <row r="4" spans="10:26" ht="21" thickBot="1" x14ac:dyDescent="0.25">
      <c r="J4" s="3" t="s">
        <v>6</v>
      </c>
      <c r="K4" s="4" t="s">
        <v>11</v>
      </c>
      <c r="L4" s="4" t="s">
        <v>7</v>
      </c>
      <c r="M4" s="4" t="s">
        <v>8</v>
      </c>
    </row>
    <row r="5" spans="10:26" ht="32" thickBot="1" x14ac:dyDescent="0.4">
      <c r="J5" s="3"/>
      <c r="K5" s="4" t="s">
        <v>12</v>
      </c>
      <c r="L5" s="4"/>
      <c r="M5" s="4" t="s">
        <v>9</v>
      </c>
      <c r="R5" s="15" t="s">
        <v>20</v>
      </c>
      <c r="S5" s="15"/>
      <c r="T5" s="15"/>
      <c r="U5" s="15"/>
      <c r="V5" s="15"/>
      <c r="W5" s="15"/>
      <c r="X5" s="15"/>
    </row>
    <row r="6" spans="10:26" ht="21" thickBot="1" x14ac:dyDescent="0.25">
      <c r="J6" s="3"/>
      <c r="K6" s="4" t="s">
        <v>13</v>
      </c>
      <c r="L6" s="4"/>
      <c r="M6" s="4"/>
      <c r="R6" t="s">
        <v>83</v>
      </c>
    </row>
    <row r="8" spans="10:26" ht="60" customHeight="1" x14ac:dyDescent="0.35">
      <c r="J8" s="15" t="s">
        <v>18</v>
      </c>
      <c r="K8" s="15"/>
      <c r="L8" s="15"/>
      <c r="M8" s="15"/>
      <c r="N8" s="15"/>
      <c r="O8" s="15"/>
      <c r="P8" s="15"/>
    </row>
    <row r="10" spans="10:26" x14ac:dyDescent="0.2">
      <c r="R10" s="16" t="s">
        <v>82</v>
      </c>
      <c r="S10">
        <v>0.5</v>
      </c>
      <c r="T10" s="12" t="str">
        <f>"("&amp;R3</f>
        <v>(0</v>
      </c>
      <c r="U10" t="str">
        <f>"-"&amp;L26&amp;")^2"</f>
        <v>-0.736169301967613)^2</v>
      </c>
    </row>
    <row r="11" spans="10:26" x14ac:dyDescent="0.2">
      <c r="R11" s="16" t="s">
        <v>82</v>
      </c>
      <c r="S11" s="5">
        <f>S10*(R3-L26)^2</f>
        <v>0.27097262057974159</v>
      </c>
    </row>
    <row r="14" spans="10:26" ht="19" x14ac:dyDescent="0.2">
      <c r="J14" t="s">
        <v>15</v>
      </c>
      <c r="R14" t="s">
        <v>81</v>
      </c>
    </row>
    <row r="15" spans="10:26" ht="19" x14ac:dyDescent="0.2">
      <c r="K15" t="s">
        <v>54</v>
      </c>
      <c r="L15" t="s">
        <v>55</v>
      </c>
      <c r="M15" s="12" t="s">
        <v>24</v>
      </c>
      <c r="N15" t="s">
        <v>14</v>
      </c>
      <c r="O15" t="s">
        <v>72</v>
      </c>
      <c r="P15" t="s">
        <v>17</v>
      </c>
      <c r="R15" s="16" t="s">
        <v>78</v>
      </c>
      <c r="S15" s="12" t="s">
        <v>79</v>
      </c>
      <c r="T15" s="12" t="s">
        <v>80</v>
      </c>
      <c r="U15" s="12" t="s">
        <v>24</v>
      </c>
      <c r="V15" s="12"/>
      <c r="W15" s="12"/>
    </row>
    <row r="16" spans="10:26" ht="19" x14ac:dyDescent="0.2">
      <c r="J16" t="s">
        <v>63</v>
      </c>
      <c r="K16">
        <v>0.8</v>
      </c>
      <c r="L16">
        <v>0.2</v>
      </c>
      <c r="M16">
        <f>K16*L16</f>
        <v>0.16000000000000003</v>
      </c>
      <c r="N16">
        <v>0.23</v>
      </c>
      <c r="O16">
        <f>(M16+M17)+N16</f>
        <v>0.495</v>
      </c>
      <c r="P16" s="5">
        <f>1/(1+EXP(-O16))</f>
        <v>0.62128359519106779</v>
      </c>
      <c r="R16" s="16" t="s">
        <v>78</v>
      </c>
      <c r="S16" t="str">
        <f>"("&amp;L26&amp;"-0)"</f>
        <v>(0.736169301967613-0)</v>
      </c>
      <c r="T16">
        <f>P23</f>
        <v>0.73616930196761343</v>
      </c>
      <c r="U16" s="12" t="s">
        <v>24</v>
      </c>
      <c r="V16" s="12"/>
    </row>
    <row r="17" spans="1:22" ht="19" x14ac:dyDescent="0.2">
      <c r="J17" t="s">
        <v>64</v>
      </c>
      <c r="K17">
        <v>0.3</v>
      </c>
      <c r="L17">
        <v>0.35</v>
      </c>
      <c r="M17">
        <f>K17*L17</f>
        <v>0.105</v>
      </c>
      <c r="R17" s="16" t="s">
        <v>78</v>
      </c>
      <c r="S17">
        <f>L26-R3</f>
        <v>0.73616930196761343</v>
      </c>
      <c r="T17">
        <f>L26</f>
        <v>0.73616930196761343</v>
      </c>
      <c r="U17" s="12" t="s">
        <v>24</v>
      </c>
      <c r="V17">
        <f>S17*T17</f>
        <v>0.54194524115948317</v>
      </c>
    </row>
    <row r="18" spans="1:22" x14ac:dyDescent="0.2">
      <c r="J18" t="s">
        <v>65</v>
      </c>
      <c r="K18">
        <v>0.8</v>
      </c>
      <c r="L18">
        <v>0.15</v>
      </c>
      <c r="M18">
        <f>K18*L18</f>
        <v>0.12</v>
      </c>
      <c r="N18">
        <v>0.41</v>
      </c>
      <c r="O18">
        <f>(M18+M19)+N18</f>
        <v>0.71</v>
      </c>
      <c r="P18" s="5">
        <f>1/(1+EXP(-O18))</f>
        <v>0.67040115980886861</v>
      </c>
    </row>
    <row r="19" spans="1:22" x14ac:dyDescent="0.2">
      <c r="J19" t="s">
        <v>66</v>
      </c>
      <c r="K19">
        <v>0.3</v>
      </c>
      <c r="L19">
        <v>0.6</v>
      </c>
      <c r="M19">
        <f>K19*L19</f>
        <v>0.18</v>
      </c>
    </row>
    <row r="21" spans="1:22" x14ac:dyDescent="0.2">
      <c r="J21" t="s">
        <v>16</v>
      </c>
    </row>
    <row r="22" spans="1:22" x14ac:dyDescent="0.2">
      <c r="K22" t="s">
        <v>54</v>
      </c>
      <c r="L22" t="s">
        <v>55</v>
      </c>
      <c r="M22" s="12" t="s">
        <v>24</v>
      </c>
      <c r="N22" t="s">
        <v>14</v>
      </c>
      <c r="O22" t="s">
        <v>72</v>
      </c>
      <c r="P22" t="s">
        <v>17</v>
      </c>
    </row>
    <row r="23" spans="1:22" x14ac:dyDescent="0.2">
      <c r="J23" t="s">
        <v>67</v>
      </c>
      <c r="K23">
        <f>P16</f>
        <v>0.62128359519106779</v>
      </c>
      <c r="L23">
        <v>0.48</v>
      </c>
      <c r="M23">
        <f>K23*L23</f>
        <v>0.29821612569171252</v>
      </c>
      <c r="N23">
        <v>0.5</v>
      </c>
      <c r="O23">
        <f>(M23+M24)+N23</f>
        <v>1.0261525200267279</v>
      </c>
      <c r="P23" s="5">
        <f>1/(1+EXP(-O23))</f>
        <v>0.73616930196761343</v>
      </c>
    </row>
    <row r="24" spans="1:22" x14ac:dyDescent="0.2">
      <c r="J24" t="s">
        <v>68</v>
      </c>
      <c r="K24">
        <f>P18</f>
        <v>0.67040115980886861</v>
      </c>
      <c r="L24">
        <v>0.34</v>
      </c>
      <c r="M24">
        <f>K24*L24</f>
        <v>0.22793639433501534</v>
      </c>
    </row>
    <row r="25" spans="1:22" ht="17" thickBot="1" x14ac:dyDescent="0.25"/>
    <row r="26" spans="1:22" ht="17" thickBot="1" x14ac:dyDescent="0.25">
      <c r="J26" s="6" t="s">
        <v>19</v>
      </c>
      <c r="K26" s="7"/>
      <c r="L26" s="9">
        <f>P23</f>
        <v>0.73616930196761343</v>
      </c>
    </row>
    <row r="27" spans="1:22" x14ac:dyDescent="0.2">
      <c r="D27" t="s">
        <v>90</v>
      </c>
    </row>
    <row r="28" spans="1:22" x14ac:dyDescent="0.2">
      <c r="E28" t="s">
        <v>89</v>
      </c>
      <c r="K28" s="14" t="s">
        <v>69</v>
      </c>
      <c r="L28" s="14"/>
    </row>
    <row r="29" spans="1:22" x14ac:dyDescent="0.2">
      <c r="A29" s="5" t="s">
        <v>76</v>
      </c>
      <c r="E29" s="11" t="s">
        <v>40</v>
      </c>
      <c r="K29" t="s">
        <v>70</v>
      </c>
      <c r="L29" t="s">
        <v>71</v>
      </c>
    </row>
    <row r="30" spans="1:22" x14ac:dyDescent="0.2">
      <c r="J30" t="s">
        <v>63</v>
      </c>
      <c r="K30">
        <f>L16</f>
        <v>0.2</v>
      </c>
      <c r="L30">
        <f>AM74</f>
        <v>0.19771229133967302</v>
      </c>
    </row>
    <row r="31" spans="1:22" x14ac:dyDescent="0.2">
      <c r="J31" t="s">
        <v>64</v>
      </c>
      <c r="K31">
        <f>L17</f>
        <v>0.35</v>
      </c>
      <c r="L31">
        <f>AW74</f>
        <v>0.34849869119166038</v>
      </c>
    </row>
    <row r="32" spans="1:22" x14ac:dyDescent="0.2">
      <c r="J32" t="s">
        <v>65</v>
      </c>
      <c r="K32">
        <f>L18</f>
        <v>0.15</v>
      </c>
      <c r="L32">
        <f>BE74</f>
        <v>0.14828421850475476</v>
      </c>
    </row>
    <row r="33" spans="10:65" x14ac:dyDescent="0.2">
      <c r="J33" t="s">
        <v>66</v>
      </c>
      <c r="K33">
        <f>L19</f>
        <v>0.6</v>
      </c>
      <c r="L33">
        <f>BM74</f>
        <v>0.59742632775713211</v>
      </c>
    </row>
    <row r="35" spans="10:65" x14ac:dyDescent="0.2">
      <c r="J35" t="s">
        <v>16</v>
      </c>
      <c r="R35" t="s">
        <v>31</v>
      </c>
    </row>
    <row r="36" spans="10:65" x14ac:dyDescent="0.2">
      <c r="K36" t="s">
        <v>70</v>
      </c>
      <c r="L36" t="s">
        <v>71</v>
      </c>
    </row>
    <row r="37" spans="10:65" x14ac:dyDescent="0.2">
      <c r="J37" t="s">
        <v>67</v>
      </c>
      <c r="K37">
        <f>L23</f>
        <v>0.48</v>
      </c>
      <c r="L37">
        <f>Z88</f>
        <v>0.47573605241628691</v>
      </c>
    </row>
    <row r="38" spans="10:65" x14ac:dyDescent="0.2">
      <c r="J38" t="s">
        <v>68</v>
      </c>
      <c r="K38">
        <f>L24</f>
        <v>0.34</v>
      </c>
      <c r="L38">
        <f>AE88</f>
        <v>0.3367409246042255</v>
      </c>
    </row>
    <row r="45" spans="10:65" x14ac:dyDescent="0.2">
      <c r="R45" s="14" t="s">
        <v>41</v>
      </c>
      <c r="S45" s="14"/>
      <c r="T45" s="14"/>
      <c r="U45" s="14"/>
      <c r="V45" s="14"/>
      <c r="W45" s="14"/>
      <c r="X45" s="14"/>
      <c r="Y45" s="14"/>
      <c r="Z45" s="14"/>
      <c r="AB45" s="14" t="s">
        <v>42</v>
      </c>
      <c r="AC45" s="14"/>
      <c r="AD45" s="14"/>
      <c r="AE45" s="14"/>
      <c r="AG45" s="14" t="s">
        <v>50</v>
      </c>
      <c r="AH45" s="14"/>
      <c r="AI45" s="14"/>
      <c r="AJ45" s="14"/>
      <c r="AK45" s="14"/>
      <c r="AL45" s="14"/>
      <c r="AM45" s="14"/>
      <c r="AN45" s="14"/>
      <c r="AO45" s="14"/>
      <c r="AQ45" s="14" t="s">
        <v>59</v>
      </c>
      <c r="AR45" s="14"/>
      <c r="AS45" s="14"/>
      <c r="AT45" s="14"/>
      <c r="AU45" s="14"/>
      <c r="AV45" s="14"/>
      <c r="AW45" s="14"/>
      <c r="AX45" s="5"/>
      <c r="AY45" s="14" t="s">
        <v>61</v>
      </c>
      <c r="AZ45" s="14"/>
      <c r="BA45" s="14"/>
      <c r="BB45" s="14"/>
      <c r="BC45" s="14"/>
      <c r="BD45" s="14"/>
      <c r="BE45" s="14"/>
      <c r="BG45" s="14" t="s">
        <v>62</v>
      </c>
      <c r="BH45" s="14"/>
      <c r="BI45" s="14"/>
      <c r="BJ45" s="14"/>
      <c r="BK45" s="14"/>
      <c r="BL45" s="14"/>
      <c r="BM45" s="14"/>
    </row>
    <row r="46" spans="10:65" x14ac:dyDescent="0.2">
      <c r="R46" s="8" t="s">
        <v>23</v>
      </c>
      <c r="S46" t="s">
        <v>24</v>
      </c>
      <c r="T46" s="12" t="s">
        <v>73</v>
      </c>
      <c r="U46" t="s">
        <v>27</v>
      </c>
      <c r="V46" t="s">
        <v>28</v>
      </c>
      <c r="W46" s="12" t="s">
        <v>24</v>
      </c>
      <c r="AB46" s="8" t="s">
        <v>23</v>
      </c>
      <c r="AG46" s="8" t="s">
        <v>23</v>
      </c>
      <c r="AH46" s="12" t="s">
        <v>24</v>
      </c>
      <c r="AI46" s="8" t="s">
        <v>23</v>
      </c>
      <c r="AJ46" s="12" t="s">
        <v>33</v>
      </c>
      <c r="AK46" s="8" t="s">
        <v>25</v>
      </c>
      <c r="AQ46" s="8" t="s">
        <v>23</v>
      </c>
      <c r="AR46" s="12" t="s">
        <v>24</v>
      </c>
      <c r="AS46" s="8" t="s">
        <v>23</v>
      </c>
      <c r="AT46" s="12" t="s">
        <v>33</v>
      </c>
      <c r="AU46" s="8" t="s">
        <v>25</v>
      </c>
      <c r="AY46" s="8" t="s">
        <v>23</v>
      </c>
      <c r="AZ46" s="12" t="s">
        <v>24</v>
      </c>
      <c r="BA46" s="8" t="s">
        <v>23</v>
      </c>
      <c r="BB46" s="12" t="s">
        <v>33</v>
      </c>
      <c r="BC46" s="8" t="s">
        <v>25</v>
      </c>
      <c r="BG46" s="8" t="s">
        <v>23</v>
      </c>
      <c r="BH46" s="12" t="s">
        <v>24</v>
      </c>
      <c r="BI46" s="8" t="s">
        <v>23</v>
      </c>
      <c r="BJ46" s="12" t="s">
        <v>33</v>
      </c>
      <c r="BK46" s="8" t="s">
        <v>25</v>
      </c>
    </row>
    <row r="47" spans="10:65" x14ac:dyDescent="0.2">
      <c r="R47" t="s">
        <v>26</v>
      </c>
      <c r="S47" t="s">
        <v>24</v>
      </c>
      <c r="T47">
        <v>-1</v>
      </c>
      <c r="U47">
        <v>0</v>
      </c>
      <c r="V47">
        <f>L26</f>
        <v>0.73616930196761343</v>
      </c>
      <c r="W47" s="5">
        <f>T47*(U47-V47)</f>
        <v>0.73616930196761343</v>
      </c>
      <c r="AB47" t="s">
        <v>26</v>
      </c>
      <c r="AC47" t="s">
        <v>24</v>
      </c>
      <c r="AD47" s="5">
        <f>W47</f>
        <v>0.73616930196761343</v>
      </c>
      <c r="AG47" t="s">
        <v>26</v>
      </c>
      <c r="AI47" t="s">
        <v>26</v>
      </c>
      <c r="AK47" t="s">
        <v>26</v>
      </c>
      <c r="AL47" s="5"/>
      <c r="AQ47" t="s">
        <v>26</v>
      </c>
      <c r="AS47" t="s">
        <v>26</v>
      </c>
      <c r="AU47" t="s">
        <v>26</v>
      </c>
      <c r="AV47" s="5"/>
      <c r="AY47" t="s">
        <v>26</v>
      </c>
      <c r="BA47" t="s">
        <v>26</v>
      </c>
      <c r="BC47" t="s">
        <v>26</v>
      </c>
      <c r="BD47" s="5"/>
      <c r="BG47" t="s">
        <v>26</v>
      </c>
      <c r="BI47" t="s">
        <v>26</v>
      </c>
      <c r="BK47" t="s">
        <v>26</v>
      </c>
      <c r="BL47" s="5"/>
    </row>
    <row r="49" spans="18:65" x14ac:dyDescent="0.2">
      <c r="R49" t="s">
        <v>32</v>
      </c>
      <c r="AH49" s="12" t="s">
        <v>24</v>
      </c>
      <c r="AI49">
        <f>W47</f>
        <v>0.73616930196761343</v>
      </c>
      <c r="AJ49" s="12" t="s">
        <v>33</v>
      </c>
      <c r="AK49">
        <f>AD60</f>
        <v>0.19422406080813023</v>
      </c>
      <c r="AL49" s="12" t="s">
        <v>24</v>
      </c>
      <c r="AM49">
        <f>AI49*AK49</f>
        <v>0.14298179127043653</v>
      </c>
      <c r="AR49" s="12" t="s">
        <v>24</v>
      </c>
      <c r="AS49">
        <f>$W47</f>
        <v>0.73616930196761343</v>
      </c>
      <c r="AT49" s="12" t="s">
        <v>33</v>
      </c>
      <c r="AU49">
        <f>$AD60</f>
        <v>0.19422406080813023</v>
      </c>
      <c r="AV49" s="12" t="s">
        <v>24</v>
      </c>
      <c r="AW49">
        <f>AS49*AU49</f>
        <v>0.14298179127043653</v>
      </c>
      <c r="AZ49" s="12" t="s">
        <v>24</v>
      </c>
      <c r="BA49">
        <f>$W47</f>
        <v>0.73616930196761343</v>
      </c>
      <c r="BB49" s="12" t="s">
        <v>33</v>
      </c>
      <c r="BC49">
        <f>$AD60</f>
        <v>0.19422406080813023</v>
      </c>
      <c r="BD49" s="12" t="s">
        <v>24</v>
      </c>
      <c r="BE49">
        <f>BA49*BC49</f>
        <v>0.14298179127043653</v>
      </c>
      <c r="BH49" s="12" t="s">
        <v>24</v>
      </c>
      <c r="BI49">
        <f>$W47</f>
        <v>0.73616930196761343</v>
      </c>
      <c r="BJ49" s="12" t="s">
        <v>33</v>
      </c>
      <c r="BK49">
        <f>$AD60</f>
        <v>0.19422406080813023</v>
      </c>
      <c r="BL49" s="12" t="s">
        <v>24</v>
      </c>
      <c r="BM49">
        <f>BI49*BK49</f>
        <v>0.14298179127043653</v>
      </c>
    </row>
    <row r="59" spans="18:65" x14ac:dyDescent="0.2">
      <c r="R59" s="8" t="s">
        <v>25</v>
      </c>
      <c r="S59" s="12" t="s">
        <v>24</v>
      </c>
      <c r="T59" t="s">
        <v>30</v>
      </c>
      <c r="U59" t="s">
        <v>29</v>
      </c>
      <c r="AB59" s="8" t="s">
        <v>25</v>
      </c>
      <c r="AD59" t="s">
        <v>33</v>
      </c>
    </row>
    <row r="60" spans="18:65" ht="18" x14ac:dyDescent="0.25">
      <c r="R60" t="s">
        <v>84</v>
      </c>
      <c r="S60" s="12" t="s">
        <v>24</v>
      </c>
      <c r="T60">
        <f>L26</f>
        <v>0.73616930196761343</v>
      </c>
      <c r="U60">
        <f>(1-L26)</f>
        <v>0.26383069803238657</v>
      </c>
      <c r="V60" s="12" t="s">
        <v>24</v>
      </c>
      <c r="W60" s="5">
        <f>T60*U60</f>
        <v>0.19422406080813023</v>
      </c>
      <c r="AB60" t="s">
        <v>26</v>
      </c>
      <c r="AC60" s="12" t="s">
        <v>24</v>
      </c>
      <c r="AD60" s="5">
        <f>W60</f>
        <v>0.19422406080813023</v>
      </c>
    </row>
    <row r="62" spans="18:65" x14ac:dyDescent="0.2">
      <c r="R62" t="s">
        <v>43</v>
      </c>
      <c r="AG62" t="s">
        <v>52</v>
      </c>
      <c r="AH62" s="12" t="s">
        <v>24</v>
      </c>
      <c r="AI62" t="s">
        <v>87</v>
      </c>
      <c r="AQ62" t="s">
        <v>52</v>
      </c>
      <c r="AR62" s="12" t="s">
        <v>24</v>
      </c>
      <c r="AS62" t="s">
        <v>60</v>
      </c>
      <c r="AY62" t="s">
        <v>52</v>
      </c>
      <c r="AZ62" s="12" t="s">
        <v>24</v>
      </c>
      <c r="BA62" t="s">
        <v>60</v>
      </c>
      <c r="BG62" t="s">
        <v>52</v>
      </c>
      <c r="BH62" s="12" t="s">
        <v>24</v>
      </c>
      <c r="BI62" t="s">
        <v>60</v>
      </c>
    </row>
    <row r="63" spans="18:65" x14ac:dyDescent="0.2">
      <c r="AG63" t="s">
        <v>53</v>
      </c>
      <c r="AQ63" t="s">
        <v>53</v>
      </c>
      <c r="AY63" t="s">
        <v>53</v>
      </c>
      <c r="BG63" t="s">
        <v>53</v>
      </c>
    </row>
    <row r="64" spans="18:65" x14ac:dyDescent="0.2">
      <c r="AH64" s="12" t="s">
        <v>24</v>
      </c>
      <c r="AM64">
        <f>M16</f>
        <v>0.16000000000000003</v>
      </c>
      <c r="AR64" s="12" t="s">
        <v>24</v>
      </c>
      <c r="AW64">
        <f>M17</f>
        <v>0.105</v>
      </c>
      <c r="AZ64" s="12" t="s">
        <v>24</v>
      </c>
      <c r="BE64">
        <f>M18</f>
        <v>0.12</v>
      </c>
      <c r="BH64" s="12" t="s">
        <v>24</v>
      </c>
      <c r="BM64">
        <f>M19</f>
        <v>0.18</v>
      </c>
    </row>
    <row r="66" spans="17:65" x14ac:dyDescent="0.2">
      <c r="Q66" t="s">
        <v>77</v>
      </c>
      <c r="AG66" t="s">
        <v>56</v>
      </c>
      <c r="AQ66" t="s">
        <v>56</v>
      </c>
      <c r="AY66" t="s">
        <v>56</v>
      </c>
      <c r="BG66" t="s">
        <v>56</v>
      </c>
    </row>
    <row r="67" spans="17:65" x14ac:dyDescent="0.2">
      <c r="AG67" s="8" t="s">
        <v>57</v>
      </c>
      <c r="AH67" s="12" t="s">
        <v>24</v>
      </c>
      <c r="AI67" s="8" t="s">
        <v>23</v>
      </c>
      <c r="AJ67" t="s">
        <v>33</v>
      </c>
      <c r="AK67" t="s">
        <v>52</v>
      </c>
      <c r="AQ67" s="8" t="s">
        <v>57</v>
      </c>
      <c r="AR67" s="12" t="s">
        <v>24</v>
      </c>
      <c r="AS67" s="8" t="s">
        <v>23</v>
      </c>
      <c r="AT67" t="s">
        <v>33</v>
      </c>
      <c r="AU67" t="s">
        <v>52</v>
      </c>
      <c r="AY67" s="8" t="s">
        <v>57</v>
      </c>
      <c r="AZ67" s="12" t="s">
        <v>24</v>
      </c>
      <c r="BA67" s="8" t="s">
        <v>23</v>
      </c>
      <c r="BB67" t="s">
        <v>33</v>
      </c>
      <c r="BC67" t="s">
        <v>52</v>
      </c>
      <c r="BG67" s="8" t="s">
        <v>57</v>
      </c>
      <c r="BH67" s="12" t="s">
        <v>24</v>
      </c>
      <c r="BI67" s="8" t="s">
        <v>23</v>
      </c>
      <c r="BJ67" t="s">
        <v>33</v>
      </c>
      <c r="BK67" t="s">
        <v>52</v>
      </c>
    </row>
    <row r="68" spans="17:65" x14ac:dyDescent="0.2">
      <c r="AG68" t="s">
        <v>53</v>
      </c>
      <c r="AI68" t="s">
        <v>26</v>
      </c>
      <c r="AK68" t="s">
        <v>53</v>
      </c>
      <c r="AQ68" t="s">
        <v>53</v>
      </c>
      <c r="AS68" t="s">
        <v>26</v>
      </c>
      <c r="AU68" t="s">
        <v>53</v>
      </c>
      <c r="AY68" t="s">
        <v>53</v>
      </c>
      <c r="BA68" t="s">
        <v>26</v>
      </c>
      <c r="BC68" t="s">
        <v>53</v>
      </c>
      <c r="BG68" t="s">
        <v>53</v>
      </c>
      <c r="BI68" t="s">
        <v>26</v>
      </c>
      <c r="BK68" t="s">
        <v>53</v>
      </c>
    </row>
    <row r="69" spans="17:65" x14ac:dyDescent="0.2">
      <c r="AH69" s="12" t="s">
        <v>24</v>
      </c>
      <c r="AI69">
        <f>AM49</f>
        <v>0.14298179127043653</v>
      </c>
      <c r="AJ69" t="s">
        <v>33</v>
      </c>
      <c r="AK69">
        <f>AM64</f>
        <v>0.16000000000000003</v>
      </c>
      <c r="AL69" s="12" t="s">
        <v>24</v>
      </c>
      <c r="AM69">
        <f>AI69*AK69</f>
        <v>2.2877086603269849E-2</v>
      </c>
      <c r="AR69" s="12" t="s">
        <v>24</v>
      </c>
      <c r="AS69">
        <f>AW49</f>
        <v>0.14298179127043653</v>
      </c>
      <c r="AT69" t="s">
        <v>33</v>
      </c>
      <c r="AU69">
        <f>AW64</f>
        <v>0.105</v>
      </c>
      <c r="AV69" s="12" t="s">
        <v>24</v>
      </c>
      <c r="AW69">
        <f>AS69*AU69</f>
        <v>1.5013088083395834E-2</v>
      </c>
      <c r="AZ69" s="12" t="s">
        <v>24</v>
      </c>
      <c r="BA69">
        <f>BE49</f>
        <v>0.14298179127043653</v>
      </c>
      <c r="BB69" t="s">
        <v>33</v>
      </c>
      <c r="BC69">
        <f>BE64</f>
        <v>0.12</v>
      </c>
      <c r="BD69" s="12" t="s">
        <v>24</v>
      </c>
      <c r="BE69">
        <f>BA69*BC69</f>
        <v>1.7157814952452385E-2</v>
      </c>
      <c r="BH69" s="12" t="s">
        <v>24</v>
      </c>
      <c r="BI69">
        <f>BM49</f>
        <v>0.14298179127043653</v>
      </c>
      <c r="BJ69" t="s">
        <v>33</v>
      </c>
      <c r="BK69">
        <f>BM64</f>
        <v>0.18</v>
      </c>
      <c r="BL69" s="12" t="s">
        <v>24</v>
      </c>
      <c r="BM69">
        <f>BI69*BK69</f>
        <v>2.5736722428678575E-2</v>
      </c>
    </row>
    <row r="70" spans="17:65" x14ac:dyDescent="0.2">
      <c r="R70" s="8"/>
    </row>
    <row r="71" spans="17:65" x14ac:dyDescent="0.2">
      <c r="AG71" t="s">
        <v>58</v>
      </c>
      <c r="AH71" t="s">
        <v>47</v>
      </c>
      <c r="AI71" s="12" t="s">
        <v>74</v>
      </c>
      <c r="AK71" s="8" t="s">
        <v>23</v>
      </c>
      <c r="AQ71" t="s">
        <v>58</v>
      </c>
      <c r="AR71" t="s">
        <v>47</v>
      </c>
      <c r="AS71" s="12" t="s">
        <v>74</v>
      </c>
      <c r="AU71" s="8" t="s">
        <v>23</v>
      </c>
      <c r="AY71" t="s">
        <v>58</v>
      </c>
      <c r="AZ71" t="s">
        <v>47</v>
      </c>
      <c r="BA71" s="12" t="s">
        <v>74</v>
      </c>
      <c r="BC71" s="8" t="s">
        <v>23</v>
      </c>
      <c r="BG71" t="s">
        <v>58</v>
      </c>
      <c r="BH71" t="s">
        <v>47</v>
      </c>
      <c r="BI71" s="12" t="s">
        <v>74</v>
      </c>
      <c r="BK71" s="8" t="s">
        <v>23</v>
      </c>
    </row>
    <row r="72" spans="17:65" x14ac:dyDescent="0.2">
      <c r="R72" t="s">
        <v>85</v>
      </c>
      <c r="AD72" t="s">
        <v>33</v>
      </c>
      <c r="AK72" t="s">
        <v>51</v>
      </c>
      <c r="AU72" t="s">
        <v>51</v>
      </c>
      <c r="BC72" t="s">
        <v>51</v>
      </c>
      <c r="BK72" t="s">
        <v>51</v>
      </c>
    </row>
    <row r="73" spans="17:65" ht="17" thickBot="1" x14ac:dyDescent="0.25">
      <c r="R73" s="8" t="s">
        <v>25</v>
      </c>
      <c r="V73" s="12" t="s">
        <v>24</v>
      </c>
      <c r="W73">
        <f>M23</f>
        <v>0.29821612569171252</v>
      </c>
      <c r="AB73" s="8" t="s">
        <v>25</v>
      </c>
      <c r="AC73" s="12" t="s">
        <v>24</v>
      </c>
      <c r="AD73" s="5">
        <f>M24</f>
        <v>0.22793639433501534</v>
      </c>
    </row>
    <row r="74" spans="17:65" ht="17" thickBot="1" x14ac:dyDescent="0.25">
      <c r="R74" t="s">
        <v>44</v>
      </c>
      <c r="AB74" t="s">
        <v>45</v>
      </c>
      <c r="AG74" t="s">
        <v>58</v>
      </c>
      <c r="AH74">
        <f>L16</f>
        <v>0.2</v>
      </c>
      <c r="AI74" s="12" t="s">
        <v>86</v>
      </c>
      <c r="AJ74">
        <f>$S$3</f>
        <v>0.1</v>
      </c>
      <c r="AK74">
        <f>AM69</f>
        <v>2.2877086603269849E-2</v>
      </c>
      <c r="AL74" t="s">
        <v>38</v>
      </c>
      <c r="AM74" s="13">
        <f>AH74-(AJ74*AK74)</f>
        <v>0.19771229133967302</v>
      </c>
      <c r="AQ74" t="s">
        <v>36</v>
      </c>
      <c r="AR74">
        <f>L17</f>
        <v>0.35</v>
      </c>
      <c r="AS74" s="12" t="s">
        <v>75</v>
      </c>
      <c r="AT74">
        <f>$S$3</f>
        <v>0.1</v>
      </c>
      <c r="AU74">
        <f>AW69</f>
        <v>1.5013088083395834E-2</v>
      </c>
      <c r="AV74" t="s">
        <v>38</v>
      </c>
      <c r="AW74" s="13">
        <f>AR74-(AT74*AU74)</f>
        <v>0.34849869119166038</v>
      </c>
      <c r="AY74" t="s">
        <v>36</v>
      </c>
      <c r="AZ74">
        <f>L18</f>
        <v>0.15</v>
      </c>
      <c r="BA74" s="12" t="s">
        <v>75</v>
      </c>
      <c r="BB74">
        <f>$S$3</f>
        <v>0.1</v>
      </c>
      <c r="BC74">
        <f>BE69</f>
        <v>1.7157814952452385E-2</v>
      </c>
      <c r="BD74" t="s">
        <v>38</v>
      </c>
      <c r="BE74" s="13">
        <f>AZ74-(BB74*BC74)</f>
        <v>0.14828421850475476</v>
      </c>
      <c r="BG74" t="s">
        <v>36</v>
      </c>
      <c r="BH74">
        <f>L19</f>
        <v>0.6</v>
      </c>
      <c r="BI74" s="12" t="s">
        <v>75</v>
      </c>
      <c r="BJ74">
        <f>$S$3</f>
        <v>0.1</v>
      </c>
      <c r="BK74">
        <f>BM69</f>
        <v>2.5736722428678575E-2</v>
      </c>
      <c r="BL74" t="s">
        <v>38</v>
      </c>
      <c r="BM74" s="13">
        <f>BH74-(BJ74*BK74)</f>
        <v>0.59742632775713211</v>
      </c>
    </row>
    <row r="75" spans="17:65" x14ac:dyDescent="0.2">
      <c r="R75" t="s">
        <v>34</v>
      </c>
    </row>
    <row r="76" spans="17:65" x14ac:dyDescent="0.2">
      <c r="S76" s="12" t="s">
        <v>24</v>
      </c>
      <c r="T76">
        <f>W47</f>
        <v>0.73616930196761343</v>
      </c>
      <c r="U76" t="s">
        <v>33</v>
      </c>
      <c r="V76">
        <f>W60</f>
        <v>0.19422406080813023</v>
      </c>
      <c r="W76" t="s">
        <v>33</v>
      </c>
      <c r="X76">
        <f>W73</f>
        <v>0.29821612569171252</v>
      </c>
      <c r="Y76" s="12" t="s">
        <v>24</v>
      </c>
      <c r="Z76" s="5">
        <f>T76*V76*X76</f>
        <v>4.2639475837130701E-2</v>
      </c>
      <c r="AB76" s="8" t="s">
        <v>23</v>
      </c>
      <c r="AC76" s="12" t="s">
        <v>24</v>
      </c>
      <c r="AD76" s="5">
        <f>AD47*AD60*AD73</f>
        <v>3.2590753957745078E-2</v>
      </c>
      <c r="AL76" t="s">
        <v>88</v>
      </c>
      <c r="AM76">
        <v>0.1989967</v>
      </c>
    </row>
    <row r="77" spans="17:65" x14ac:dyDescent="0.2">
      <c r="R77" t="s">
        <v>35</v>
      </c>
      <c r="AB77" t="s">
        <v>45</v>
      </c>
    </row>
    <row r="85" spans="18:31" x14ac:dyDescent="0.2">
      <c r="R85" t="s">
        <v>36</v>
      </c>
      <c r="S85" t="s">
        <v>47</v>
      </c>
      <c r="T85" s="12" t="s">
        <v>74</v>
      </c>
      <c r="V85" s="8" t="s">
        <v>23</v>
      </c>
    </row>
    <row r="86" spans="18:31" x14ac:dyDescent="0.2">
      <c r="V86" t="s">
        <v>37</v>
      </c>
      <c r="AC86" t="s">
        <v>48</v>
      </c>
      <c r="AD86" t="s">
        <v>22</v>
      </c>
      <c r="AE86" t="s">
        <v>49</v>
      </c>
    </row>
    <row r="87" spans="18:31" ht="17" thickBot="1" x14ac:dyDescent="0.25">
      <c r="AB87" t="s">
        <v>46</v>
      </c>
      <c r="AC87">
        <f>L24</f>
        <v>0.34</v>
      </c>
      <c r="AD87">
        <f>$S$3</f>
        <v>0.1</v>
      </c>
      <c r="AE87">
        <f>AD76</f>
        <v>3.2590753957745078E-2</v>
      </c>
    </row>
    <row r="88" spans="18:31" ht="17" thickBot="1" x14ac:dyDescent="0.25">
      <c r="R88" t="s">
        <v>36</v>
      </c>
      <c r="S88">
        <f>L23</f>
        <v>0.48</v>
      </c>
      <c r="T88" s="12" t="s">
        <v>86</v>
      </c>
      <c r="U88">
        <f>$S$3</f>
        <v>0.1</v>
      </c>
      <c r="V88">
        <f>Z76</f>
        <v>4.2639475837130701E-2</v>
      </c>
      <c r="W88" t="s">
        <v>38</v>
      </c>
      <c r="Z88" s="13">
        <f>S88-(U88*V88)</f>
        <v>0.47573605241628691</v>
      </c>
      <c r="AB88" t="s">
        <v>46</v>
      </c>
      <c r="AE88" s="13">
        <f>AC87-(AD87*AE87)</f>
        <v>0.3367409246042255</v>
      </c>
    </row>
    <row r="90" spans="18:31" x14ac:dyDescent="0.2">
      <c r="R90" s="10" t="s">
        <v>39</v>
      </c>
    </row>
    <row r="100" spans="33:36" x14ac:dyDescent="0.2">
      <c r="AG100" t="s">
        <v>97</v>
      </c>
    </row>
    <row r="101" spans="33:36" x14ac:dyDescent="0.2">
      <c r="AG101" t="s">
        <v>91</v>
      </c>
      <c r="AH101" t="s">
        <v>92</v>
      </c>
      <c r="AI101" t="s">
        <v>93</v>
      </c>
    </row>
    <row r="102" spans="33:36" x14ac:dyDescent="0.2">
      <c r="AG102" t="s">
        <v>24</v>
      </c>
      <c r="AH102">
        <f>(1-L26)</f>
        <v>0.26383069803238657</v>
      </c>
      <c r="AI102">
        <f>(R3-L26)</f>
        <v>-0.73616930196761343</v>
      </c>
      <c r="AJ102" s="5" t="e">
        <f>AG102*AH102*AI102</f>
        <v>#VALUE!</v>
      </c>
    </row>
    <row r="104" spans="33:36" x14ac:dyDescent="0.2">
      <c r="AG104" t="s">
        <v>22</v>
      </c>
      <c r="AH104" s="12" t="s">
        <v>96</v>
      </c>
      <c r="AI104" t="s">
        <v>91</v>
      </c>
    </row>
    <row r="105" spans="33:36" x14ac:dyDescent="0.2">
      <c r="AG105">
        <f>S3</f>
        <v>0.1</v>
      </c>
      <c r="AH105" t="e">
        <f>AJ102</f>
        <v>#VALUE!</v>
      </c>
      <c r="AI105">
        <f>L26</f>
        <v>0.73616930196761343</v>
      </c>
      <c r="AJ105" s="5" t="e">
        <f>AG105*AH105*AI105</f>
        <v>#VALUE!</v>
      </c>
    </row>
    <row r="107" spans="33:36" x14ac:dyDescent="0.2">
      <c r="AG107" t="s">
        <v>95</v>
      </c>
    </row>
    <row r="122" spans="18:21" x14ac:dyDescent="0.2">
      <c r="R122" t="s">
        <v>100</v>
      </c>
    </row>
    <row r="123" spans="18:21" ht="18" x14ac:dyDescent="0.25">
      <c r="R123" t="s">
        <v>101</v>
      </c>
      <c r="S123" t="s">
        <v>102</v>
      </c>
      <c r="T123" t="s">
        <v>103</v>
      </c>
      <c r="U123" s="12" t="s">
        <v>24</v>
      </c>
    </row>
    <row r="124" spans="18:21" x14ac:dyDescent="0.2">
      <c r="R124">
        <f>$L$26</f>
        <v>0.73616930196761343</v>
      </c>
      <c r="S124">
        <f>(1-$L$26)</f>
        <v>0.26383069803238657</v>
      </c>
      <c r="T124">
        <f>$R$3-$L$26</f>
        <v>-0.73616930196761343</v>
      </c>
      <c r="U124">
        <f>R124*S124*T124</f>
        <v>-0.14298179127043653</v>
      </c>
    </row>
    <row r="132" spans="17:21" x14ac:dyDescent="0.2">
      <c r="R132" t="s">
        <v>98</v>
      </c>
      <c r="S132" t="s">
        <v>94</v>
      </c>
      <c r="T132" t="s">
        <v>99</v>
      </c>
      <c r="U132" t="s">
        <v>24</v>
      </c>
    </row>
    <row r="133" spans="17:21" x14ac:dyDescent="0.2">
      <c r="R133">
        <f>$S$3</f>
        <v>0.1</v>
      </c>
      <c r="S133">
        <f>U124</f>
        <v>-0.14298179127043653</v>
      </c>
      <c r="T133">
        <f>$L$26</f>
        <v>0.73616930196761343</v>
      </c>
      <c r="U133">
        <f>R133*S133*T133</f>
        <v>-1.0525880547363628E-2</v>
      </c>
    </row>
    <row r="135" spans="17:21" x14ac:dyDescent="0.2">
      <c r="R135" t="s">
        <v>47</v>
      </c>
      <c r="S135" s="12" t="s">
        <v>104</v>
      </c>
      <c r="T135" s="12" t="s">
        <v>105</v>
      </c>
    </row>
    <row r="136" spans="17:21" x14ac:dyDescent="0.2">
      <c r="Q136" t="s">
        <v>106</v>
      </c>
      <c r="R136">
        <f>L23</f>
        <v>0.48</v>
      </c>
      <c r="S136">
        <f>U$133</f>
        <v>-1.0525880547363628E-2</v>
      </c>
      <c r="T136">
        <f>R136+S136</f>
        <v>0.46947411945263634</v>
      </c>
    </row>
    <row r="137" spans="17:21" x14ac:dyDescent="0.2">
      <c r="Q137" t="s">
        <v>107</v>
      </c>
      <c r="R137">
        <f>L24</f>
        <v>0.34</v>
      </c>
      <c r="S137">
        <f>U$133</f>
        <v>-1.0525880547363628E-2</v>
      </c>
      <c r="T137">
        <f>R137+S137</f>
        <v>0.32947411945263638</v>
      </c>
    </row>
  </sheetData>
  <mergeCells count="9">
    <mergeCell ref="AQ45:AW45"/>
    <mergeCell ref="AY45:BE45"/>
    <mergeCell ref="BG45:BM45"/>
    <mergeCell ref="K28:L28"/>
    <mergeCell ref="J8:P8"/>
    <mergeCell ref="R5:X5"/>
    <mergeCell ref="R45:Z45"/>
    <mergeCell ref="AB45:AE45"/>
    <mergeCell ref="AG45:AO45"/>
  </mergeCells>
  <hyperlinks>
    <hyperlink ref="E29" r:id="rId1" xr:uid="{8BA40B60-30C1-234F-BB10-DF240F6E9E62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 (2)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 Christiansen</dc:creator>
  <cp:lastModifiedBy>Rob Christiansen</cp:lastModifiedBy>
  <dcterms:created xsi:type="dcterms:W3CDTF">2023-11-13T03:26:31Z</dcterms:created>
  <dcterms:modified xsi:type="dcterms:W3CDTF">2023-11-22T00:58:10Z</dcterms:modified>
</cp:coreProperties>
</file>